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brandon.hofstedt\Documents\CED\Website\Market Analysis Toolbox\"/>
    </mc:Choice>
  </mc:AlternateContent>
  <bookViews>
    <workbookView xWindow="0" yWindow="0" windowWidth="19200" windowHeight="6470" tabRatio="690" firstSheet="1" activeTab="1"/>
  </bookViews>
  <sheets>
    <sheet name="Exec Summary" sheetId="8" r:id="rId1"/>
    <sheet name="Demand Worksheet" sheetId="1" r:id="rId2"/>
    <sheet name="Econ Census Data" sheetId="6" r:id="rId3"/>
    <sheet name="Definitions" sheetId="3" r:id="rId4"/>
  </sheets>
  <definedNames>
    <definedName name="_xlnm.Print_Area" localSheetId="1">'Demand Worksheet'!$A$1:$V$25</definedName>
    <definedName name="_xlnm.Print_Area" localSheetId="0">'Exec Summary'!$A$1:$J$25</definedName>
  </definedNames>
  <calcPr calcId="162913"/>
</workbook>
</file>

<file path=xl/calcChain.xml><?xml version="1.0" encoding="utf-8"?>
<calcChain xmlns="http://schemas.openxmlformats.org/spreadsheetml/2006/main">
  <c r="T18" i="1" l="1"/>
  <c r="T17" i="1"/>
  <c r="T16" i="1"/>
  <c r="T15" i="1"/>
  <c r="T14" i="1"/>
  <c r="T13" i="1"/>
  <c r="T12" i="1"/>
  <c r="T11" i="1"/>
  <c r="T10" i="1"/>
  <c r="T9" i="1"/>
  <c r="T8" i="1"/>
  <c r="T7" i="1"/>
  <c r="T6" i="1"/>
  <c r="T5" i="1"/>
  <c r="E18" i="6" l="1"/>
  <c r="E15" i="6"/>
  <c r="E16" i="6"/>
  <c r="G18" i="6" s="1"/>
  <c r="E17" i="6"/>
  <c r="G17" i="6" s="1"/>
  <c r="H49" i="6"/>
  <c r="H18" i="6"/>
  <c r="F18" i="1"/>
  <c r="I18" i="1" s="1"/>
  <c r="K18" i="1" s="1"/>
  <c r="H47" i="6"/>
  <c r="H17" i="6"/>
  <c r="F17" i="1" s="1"/>
  <c r="I17" i="1" s="1"/>
  <c r="K17" i="1" s="1"/>
  <c r="H46" i="6"/>
  <c r="H16" i="6"/>
  <c r="F16" i="1"/>
  <c r="I16" i="1" s="1"/>
  <c r="K16" i="1" s="1"/>
  <c r="E14" i="6"/>
  <c r="E5" i="6"/>
  <c r="E6" i="6"/>
  <c r="E30" i="6"/>
  <c r="E7" i="6"/>
  <c r="E33" i="6"/>
  <c r="E8" i="6" s="1"/>
  <c r="E9" i="6"/>
  <c r="E10" i="6"/>
  <c r="E11" i="6"/>
  <c r="E12" i="6"/>
  <c r="E41" i="6"/>
  <c r="E13" i="6"/>
  <c r="H42" i="6"/>
  <c r="H14" i="6"/>
  <c r="F14" i="1"/>
  <c r="I14" i="1" s="1"/>
  <c r="K14" i="1" s="1"/>
  <c r="H41" i="6"/>
  <c r="H13" i="6" s="1"/>
  <c r="F13" i="1" s="1"/>
  <c r="I13" i="1" s="1"/>
  <c r="K13" i="1" s="1"/>
  <c r="H37" i="6"/>
  <c r="H12" i="6"/>
  <c r="F12" i="1"/>
  <c r="I12" i="1"/>
  <c r="K12" i="1" s="1"/>
  <c r="H36" i="6"/>
  <c r="H11" i="6" s="1"/>
  <c r="H35" i="6"/>
  <c r="H10" i="6"/>
  <c r="F10" i="1" s="1"/>
  <c r="I10" i="1" s="1"/>
  <c r="K10" i="1" s="1"/>
  <c r="H34" i="6"/>
  <c r="H9" i="6"/>
  <c r="F9" i="1"/>
  <c r="I9" i="1" s="1"/>
  <c r="K9" i="1" s="1"/>
  <c r="H33" i="6"/>
  <c r="H8" i="6"/>
  <c r="F8" i="1" s="1"/>
  <c r="I8" i="1" s="1"/>
  <c r="K8" i="1" s="1"/>
  <c r="H30" i="6"/>
  <c r="H7" i="6"/>
  <c r="F7" i="1"/>
  <c r="I7" i="1" s="1"/>
  <c r="K7" i="1" s="1"/>
  <c r="H27" i="6"/>
  <c r="H6" i="6"/>
  <c r="F6" i="1"/>
  <c r="I6" i="1" s="1"/>
  <c r="K6" i="1" s="1"/>
  <c r="C3" i="8"/>
  <c r="G18" i="8"/>
  <c r="G17" i="8"/>
  <c r="G16" i="8"/>
  <c r="G21" i="8" s="1"/>
  <c r="G15" i="8"/>
  <c r="G14" i="8"/>
  <c r="G13" i="8"/>
  <c r="G12" i="8"/>
  <c r="G11" i="8"/>
  <c r="G10" i="8"/>
  <c r="G9" i="8"/>
  <c r="G8" i="8"/>
  <c r="G7" i="8"/>
  <c r="G6" i="8"/>
  <c r="H51" i="6"/>
  <c r="I51" i="6"/>
  <c r="H52" i="6"/>
  <c r="I52" i="6"/>
  <c r="H25" i="6"/>
  <c r="I25" i="6"/>
  <c r="H26" i="6"/>
  <c r="H5" i="6"/>
  <c r="F5" i="1"/>
  <c r="I5" i="1" s="1"/>
  <c r="K5" i="1" s="1"/>
  <c r="I26" i="6"/>
  <c r="I5" i="6" s="1"/>
  <c r="I27" i="6"/>
  <c r="I6" i="6" s="1"/>
  <c r="U6" i="1" s="1"/>
  <c r="H28" i="6"/>
  <c r="I28" i="6"/>
  <c r="H29" i="6"/>
  <c r="I29" i="6"/>
  <c r="D30" i="6"/>
  <c r="I30" i="6" s="1"/>
  <c r="I7" i="6" s="1"/>
  <c r="H31" i="6"/>
  <c r="I31" i="6"/>
  <c r="H32" i="6"/>
  <c r="I32" i="6"/>
  <c r="D33" i="6"/>
  <c r="I34" i="6"/>
  <c r="I9" i="6" s="1"/>
  <c r="U9" i="1" s="1"/>
  <c r="I35" i="6"/>
  <c r="I10" i="6" s="1"/>
  <c r="U10" i="1" s="1"/>
  <c r="I36" i="6"/>
  <c r="I11" i="6" s="1"/>
  <c r="I11" i="8" s="1"/>
  <c r="I37" i="6"/>
  <c r="I12" i="6" s="1"/>
  <c r="U12" i="1" s="1"/>
  <c r="H38" i="6"/>
  <c r="I38" i="6"/>
  <c r="H39" i="6"/>
  <c r="I39" i="6"/>
  <c r="D18" i="6"/>
  <c r="C18" i="6"/>
  <c r="B18" i="6"/>
  <c r="D17" i="6"/>
  <c r="C17" i="6"/>
  <c r="B17" i="6"/>
  <c r="D16" i="6"/>
  <c r="C16" i="6"/>
  <c r="B16" i="6"/>
  <c r="D15" i="6"/>
  <c r="D21" i="6"/>
  <c r="C15" i="6"/>
  <c r="B15" i="6"/>
  <c r="D14" i="6"/>
  <c r="C14" i="6"/>
  <c r="B14" i="6"/>
  <c r="C13" i="6"/>
  <c r="B13" i="6"/>
  <c r="D12" i="6"/>
  <c r="C12" i="6"/>
  <c r="B12" i="6"/>
  <c r="D11" i="6"/>
  <c r="C11" i="6"/>
  <c r="B11" i="6"/>
  <c r="D10" i="6"/>
  <c r="C10" i="6"/>
  <c r="B10" i="6"/>
  <c r="D9" i="6"/>
  <c r="C9" i="6"/>
  <c r="B9" i="6"/>
  <c r="C8" i="6"/>
  <c r="B8" i="6"/>
  <c r="C7" i="6"/>
  <c r="B7" i="6"/>
  <c r="D6" i="6"/>
  <c r="C6" i="6"/>
  <c r="B6" i="6"/>
  <c r="D5" i="6"/>
  <c r="C5" i="6"/>
  <c r="B5" i="6"/>
  <c r="E21" i="6"/>
  <c r="I21" i="6" s="1"/>
  <c r="I33" i="6"/>
  <c r="I8" i="6" s="1"/>
  <c r="U8" i="1" s="1"/>
  <c r="I49" i="6"/>
  <c r="I18" i="6" s="1"/>
  <c r="U18" i="1" s="1"/>
  <c r="I48" i="6"/>
  <c r="H48" i="6"/>
  <c r="I47" i="6"/>
  <c r="I17" i="6" s="1"/>
  <c r="I17" i="8" s="1"/>
  <c r="I46" i="6"/>
  <c r="I16" i="6" s="1"/>
  <c r="U16" i="1" s="1"/>
  <c r="I45" i="6"/>
  <c r="I15" i="6" s="1"/>
  <c r="H45" i="6"/>
  <c r="H15" i="6"/>
  <c r="F15" i="1" s="1"/>
  <c r="I15" i="1" s="1"/>
  <c r="K15" i="1" s="1"/>
  <c r="I44" i="6"/>
  <c r="H44" i="6"/>
  <c r="I43" i="6"/>
  <c r="H43" i="6"/>
  <c r="I42" i="6"/>
  <c r="I14" i="6" s="1"/>
  <c r="U14" i="1" s="1"/>
  <c r="D41" i="6"/>
  <c r="I40" i="6"/>
  <c r="H40" i="6"/>
  <c r="D8" i="6"/>
  <c r="I9" i="8"/>
  <c r="I14" i="8"/>
  <c r="U5" i="1"/>
  <c r="I5" i="8"/>
  <c r="I10" i="8"/>
  <c r="I12" i="8"/>
  <c r="U15" i="1"/>
  <c r="I15" i="8"/>
  <c r="I18" i="8"/>
  <c r="I6" i="8"/>
  <c r="I16" i="8"/>
  <c r="D13" i="6"/>
  <c r="I41" i="6"/>
  <c r="I13" i="6" s="1"/>
  <c r="U13" i="1" s="1"/>
  <c r="I8" i="8"/>
  <c r="G5" i="8"/>
  <c r="G20" i="8"/>
  <c r="D13" i="8" l="1"/>
  <c r="D7" i="8"/>
  <c r="D16" i="8"/>
  <c r="M17" i="1"/>
  <c r="O17" i="1" s="1"/>
  <c r="E17" i="8" s="1"/>
  <c r="P17" i="1"/>
  <c r="S17" i="1" s="1"/>
  <c r="F17" i="8" s="1"/>
  <c r="D20" i="6"/>
  <c r="U7" i="1"/>
  <c r="I7" i="8"/>
  <c r="D6" i="8"/>
  <c r="D9" i="8"/>
  <c r="D18" i="8"/>
  <c r="M18" i="1"/>
  <c r="O18" i="1" s="1"/>
  <c r="E18" i="8" s="1"/>
  <c r="P18" i="1"/>
  <c r="S18" i="1" s="1"/>
  <c r="F18" i="8" s="1"/>
  <c r="D8" i="8"/>
  <c r="D12" i="8"/>
  <c r="D17" i="8"/>
  <c r="H17" i="8" s="1"/>
  <c r="J17" i="8" s="1"/>
  <c r="D5" i="8"/>
  <c r="D10" i="8"/>
  <c r="D14" i="8"/>
  <c r="D15" i="8"/>
  <c r="K21" i="1"/>
  <c r="F11" i="1"/>
  <c r="I11" i="1" s="1"/>
  <c r="K11" i="1" s="1"/>
  <c r="K20" i="1" s="1"/>
  <c r="H20" i="6"/>
  <c r="F14" i="6"/>
  <c r="F12" i="6"/>
  <c r="F8" i="6"/>
  <c r="F11" i="6"/>
  <c r="F5" i="6"/>
  <c r="E20" i="6"/>
  <c r="F9" i="6"/>
  <c r="F13" i="6"/>
  <c r="G15" i="6"/>
  <c r="I13" i="8"/>
  <c r="H21" i="6"/>
  <c r="D7" i="6"/>
  <c r="G21" i="6"/>
  <c r="F10" i="6"/>
  <c r="U11" i="1"/>
  <c r="F6" i="6"/>
  <c r="F7" i="6"/>
  <c r="G16" i="6"/>
  <c r="U17" i="1"/>
  <c r="V18" i="1" l="1"/>
  <c r="M15" i="1"/>
  <c r="O15" i="1" s="1"/>
  <c r="P15" i="1"/>
  <c r="S15" i="1" s="1"/>
  <c r="M7" i="1"/>
  <c r="O7" i="1" s="1"/>
  <c r="P7" i="1"/>
  <c r="S7" i="1" s="1"/>
  <c r="F7" i="8" s="1"/>
  <c r="M5" i="1"/>
  <c r="O5" i="1" s="1"/>
  <c r="P5" i="1"/>
  <c r="S5" i="1" s="1"/>
  <c r="M6" i="1"/>
  <c r="O6" i="1" s="1"/>
  <c r="P6" i="1"/>
  <c r="S6" i="1" s="1"/>
  <c r="F6" i="8" s="1"/>
  <c r="P13" i="1"/>
  <c r="S13" i="1" s="1"/>
  <c r="F13" i="8" s="1"/>
  <c r="M13" i="1"/>
  <c r="O13" i="1" s="1"/>
  <c r="M8" i="1"/>
  <c r="O8" i="1" s="1"/>
  <c r="P8" i="1"/>
  <c r="S8" i="1" s="1"/>
  <c r="F8" i="8" s="1"/>
  <c r="D11" i="8"/>
  <c r="P14" i="1"/>
  <c r="S14" i="1" s="1"/>
  <c r="F14" i="8" s="1"/>
  <c r="M14" i="1"/>
  <c r="O14" i="1" s="1"/>
  <c r="P11" i="1"/>
  <c r="S11" i="1" s="1"/>
  <c r="F11" i="8" s="1"/>
  <c r="M11" i="1"/>
  <c r="O11" i="1" s="1"/>
  <c r="E11" i="8" s="1"/>
  <c r="M9" i="1"/>
  <c r="O9" i="1" s="1"/>
  <c r="P9" i="1"/>
  <c r="S9" i="1" s="1"/>
  <c r="F9" i="8" s="1"/>
  <c r="M16" i="1"/>
  <c r="O16" i="1" s="1"/>
  <c r="P16" i="1"/>
  <c r="S16" i="1" s="1"/>
  <c r="F16" i="8" s="1"/>
  <c r="M10" i="1"/>
  <c r="O10" i="1" s="1"/>
  <c r="P10" i="1"/>
  <c r="S10" i="1" s="1"/>
  <c r="F10" i="8" s="1"/>
  <c r="I20" i="6"/>
  <c r="F20" i="6"/>
  <c r="P12" i="1"/>
  <c r="S12" i="1" s="1"/>
  <c r="F12" i="8" s="1"/>
  <c r="M12" i="1"/>
  <c r="O12" i="1" s="1"/>
  <c r="D21" i="8"/>
  <c r="V17" i="1"/>
  <c r="H18" i="8"/>
  <c r="J18" i="8" s="1"/>
  <c r="E9" i="8" l="1"/>
  <c r="H9" i="8" s="1"/>
  <c r="J9" i="8" s="1"/>
  <c r="V9" i="1"/>
  <c r="E8" i="8"/>
  <c r="H8" i="8" s="1"/>
  <c r="J8" i="8" s="1"/>
  <c r="V8" i="1"/>
  <c r="S20" i="1"/>
  <c r="F5" i="8"/>
  <c r="F20" i="8" s="1"/>
  <c r="H11" i="8"/>
  <c r="J11" i="8" s="1"/>
  <c r="O20" i="1"/>
  <c r="E5" i="8"/>
  <c r="S21" i="1"/>
  <c r="F15" i="8"/>
  <c r="F21" i="8" s="1"/>
  <c r="E10" i="8"/>
  <c r="H10" i="8" s="1"/>
  <c r="J10" i="8" s="1"/>
  <c r="V10" i="1"/>
  <c r="E13" i="8"/>
  <c r="H13" i="8" s="1"/>
  <c r="J13" i="8" s="1"/>
  <c r="V13" i="1"/>
  <c r="E16" i="8"/>
  <c r="H16" i="8" s="1"/>
  <c r="J16" i="8" s="1"/>
  <c r="V16" i="1"/>
  <c r="E14" i="8"/>
  <c r="H14" i="8" s="1"/>
  <c r="J14" i="8" s="1"/>
  <c r="V14" i="1"/>
  <c r="D20" i="8"/>
  <c r="V11" i="1"/>
  <c r="O21" i="1"/>
  <c r="E15" i="8"/>
  <c r="E12" i="8"/>
  <c r="H12" i="8" s="1"/>
  <c r="J12" i="8" s="1"/>
  <c r="V12" i="1"/>
  <c r="E6" i="8"/>
  <c r="H6" i="8" s="1"/>
  <c r="J6" i="8" s="1"/>
  <c r="V6" i="1"/>
  <c r="E7" i="8"/>
  <c r="H7" i="8" s="1"/>
  <c r="J7" i="8" s="1"/>
  <c r="V7" i="1"/>
  <c r="E20" i="8" l="1"/>
  <c r="H5" i="8"/>
  <c r="E21" i="8"/>
  <c r="H15" i="8"/>
  <c r="V15" i="1"/>
  <c r="V21" i="1" s="1"/>
  <c r="T21" i="1"/>
  <c r="V5" i="1"/>
  <c r="V20" i="1" s="1"/>
  <c r="T20" i="1"/>
  <c r="S23" i="1" s="1"/>
  <c r="T24" i="1" l="1"/>
  <c r="K24" i="1"/>
  <c r="O24" i="1"/>
  <c r="J15" i="8"/>
  <c r="J21" i="8" s="1"/>
  <c r="H21" i="8"/>
  <c r="T23" i="1"/>
  <c r="K23" i="1"/>
  <c r="O23" i="1"/>
  <c r="S24" i="1"/>
  <c r="J5" i="8"/>
  <c r="J20" i="8" s="1"/>
  <c r="H20" i="8"/>
  <c r="E23" i="8" s="1"/>
  <c r="H24" i="8" l="1"/>
  <c r="G24" i="8"/>
  <c r="D24" i="8"/>
  <c r="F24" i="8"/>
  <c r="H23" i="8"/>
  <c r="G23" i="8"/>
  <c r="F23" i="8"/>
  <c r="D23" i="8"/>
  <c r="E24" i="8"/>
</calcChain>
</file>

<file path=xl/sharedStrings.xml><?xml version="1.0" encoding="utf-8"?>
<sst xmlns="http://schemas.openxmlformats.org/spreadsheetml/2006/main" count="193" uniqueCount="98">
  <si>
    <t>Demand Analysis by Market Segment</t>
  </si>
  <si>
    <t>For:</t>
  </si>
  <si>
    <t>Total Business District Demand:</t>
  </si>
  <si>
    <t>NAICS</t>
  </si>
  <si>
    <t>Description (excluding most large format stores)</t>
  </si>
  <si>
    <t>Resident $Potential</t>
  </si>
  <si>
    <t>Worker $Potential</t>
  </si>
  <si>
    <t>Visitor $Potential</t>
  </si>
  <si>
    <t>Marina $Potential</t>
  </si>
  <si>
    <t>Total $ Demand</t>
  </si>
  <si>
    <t>Sales/ Estab.</t>
  </si>
  <si>
    <t xml:space="preserve"> No. Estab. Demand</t>
  </si>
  <si>
    <t>Furniture and home furnishings stores</t>
  </si>
  <si>
    <t>Electronics and appliance stores</t>
  </si>
  <si>
    <t>444 Adj.</t>
  </si>
  <si>
    <t>Building material and garden w/o Home Ctr</t>
  </si>
  <si>
    <t>445 Adj.</t>
  </si>
  <si>
    <t>Food and beverage stores w/o Supermarkets</t>
  </si>
  <si>
    <t>Health and personal care stores</t>
  </si>
  <si>
    <t>Gasoline stations including C-Stores</t>
  </si>
  <si>
    <t>Clothing and clothing accessories stores</t>
  </si>
  <si>
    <t>Sporting goods, hobby, musical, and book stores</t>
  </si>
  <si>
    <t>452 Adj.</t>
  </si>
  <si>
    <t>Gen Merch. w/o warehouse and supercenters</t>
  </si>
  <si>
    <t>Miscellaneous store retailers</t>
  </si>
  <si>
    <t>Drinking places (alcoholic beverages)</t>
  </si>
  <si>
    <t>Full-service restaurants</t>
  </si>
  <si>
    <t>Limited-service restaurants</t>
  </si>
  <si>
    <t>Snack and nonalcoholic beverage bars</t>
  </si>
  <si>
    <t>Total Retail</t>
  </si>
  <si>
    <t>Total Food and Drink</t>
  </si>
  <si>
    <t>Trade Area Resident Demand:</t>
  </si>
  <si>
    <t>Study Area Worker Demand:</t>
  </si>
  <si>
    <t>Visitor Demand:</t>
  </si>
  <si>
    <t>Total Study Area Demand:</t>
  </si>
  <si>
    <t>Population</t>
  </si>
  <si>
    <t>Spending Per Capita</t>
  </si>
  <si>
    <t>PCI Index (US=100)</t>
  </si>
  <si>
    <t>Behavioral Index (US=100)</t>
  </si>
  <si>
    <t>Trade Area $Potential</t>
  </si>
  <si>
    <t>SA/TA Estab.</t>
  </si>
  <si>
    <t>Study Area $Potential</t>
  </si>
  <si>
    <t>Worker Population</t>
  </si>
  <si>
    <t>Spending Per Year</t>
  </si>
  <si>
    <t>SA/Co. Estab.</t>
  </si>
  <si>
    <t>Behavioral Index (Co.=100)</t>
  </si>
  <si>
    <t>Destination</t>
  </si>
  <si>
    <t>US</t>
  </si>
  <si>
    <t>Relevant Codes</t>
  </si>
  <si>
    <t>Description</t>
  </si>
  <si>
    <t>Establishments</t>
  </si>
  <si>
    <t>Sales ($1,000)</t>
  </si>
  <si>
    <t>Retail Distribution</t>
  </si>
  <si>
    <t>Food/Drink Distribution</t>
  </si>
  <si>
    <t>Sales per Capita</t>
  </si>
  <si>
    <t>Sales per Est.</t>
  </si>
  <si>
    <t>44-45</t>
  </si>
  <si>
    <t>Retail trade w/o selected</t>
  </si>
  <si>
    <t>Food services and drinking places</t>
  </si>
  <si>
    <t>Motor vehicle and parts dealers</t>
  </si>
  <si>
    <t xml:space="preserve">Building material and garden </t>
  </si>
  <si>
    <t xml:space="preserve">  Home centers</t>
  </si>
  <si>
    <t>Building material and garden w/o Home centers</t>
  </si>
  <si>
    <t>Food and beverage stores</t>
  </si>
  <si>
    <t xml:space="preserve">  Supermarkets</t>
  </si>
  <si>
    <t>Sporting goods, hobby, musical instrument, and book stores</t>
  </si>
  <si>
    <t>General merchandise stores</t>
  </si>
  <si>
    <t xml:space="preserve">  Department stores</t>
  </si>
  <si>
    <t xml:space="preserve">  Warehouse clubs and supercenters</t>
  </si>
  <si>
    <t>Gen Merch. stores w/o warehouse clubs and supercenters</t>
  </si>
  <si>
    <t>Nonstore retailers</t>
  </si>
  <si>
    <t>Special food services</t>
  </si>
  <si>
    <t>Cafeterias, grill buffets, and buffets</t>
  </si>
  <si>
    <t>Retail trade</t>
  </si>
  <si>
    <t>Definition</t>
  </si>
  <si>
    <t xml:space="preserve">Industries in the Furniture and Home Furnishings Stores subsector retail new furniture and home furnishings from fixed point-of-sale locations. Establishments in this subsector usually operate from showrooms and have substandial areas for the presentation of their products. </t>
  </si>
  <si>
    <t>Industries in the Electronics and Appliance Stores subsector retail new electronics and appliances from point-of-sale locations. Establishments in this subsector often operate from locations that have special provisions for floor displays requiring special electrical capacity to accommodate the proper demonstration of the products. The staff includes sales personnel knowledgeable in the characteristics and warranties of the line of goods retailed and may also include trained repair persons to handle the maintenance and repair of the electronic equipment and appliances. The classifications within this subsector are made principally on the type of product and knowledge required to operate each type of store.</t>
  </si>
  <si>
    <t>Industries in the Building Material and Garden Equipment and Supplies Dealers subsector retail new building material and garden equipment and supplies from fixed point-of-sale locations. Establishments in this subsector have display equipment designed to handle lumber and related products and garden equipment and supplies that may be kept either indoors or outdoors under covered areas. The staff is usually knowledgeable in the use of the specific products being retailed in the construction, repair, and maintenance of the home and associated grounds. This category is adjusted (Adj.) by removing large "Home Centers."</t>
  </si>
  <si>
    <t>Industries in the Food and Beverage Stores subsector usually retail food and beverage merchandise from fixed point-of-sale locations. Establishments in this subsector have special equipment (e.g., freezers, refrigerated display cases, refrigerators) for displaying food and beverage goods. They have staff trained in the processing of food products to guarantee the proper storage and sanitary conditions required by regulatory authority.  This category is adjusted (Adj.) by removing large "Supermarkets."</t>
  </si>
  <si>
    <t xml:space="preserve">Industries in the Health and Personal Care Stores subsector retail health and personal care merchandise from fixed point-of-sale locations. Establishments in this subsector are characterized principally by the products they retail, and some health and personal care stores may have specialized staff trained in dealing with the products. Staff may include pharmacists, opticians, and other professionals engaged in retailing, advising customers, and/or fitting the product sold to the customer's needs. </t>
  </si>
  <si>
    <t>Industries in the Gasoline Stations subsector retail automotive fuels (e.g., gasoline, diesel fuel, gasohol, alternative fuels) and automotive oils or retail these products in combination with convenience store items. These establishments have specialized equipment for the storage and dispensing of automotive fuels.</t>
  </si>
  <si>
    <t>Industries in the Clothing and Clothing Accessories Stores subsector retail new clothing and clothing accessories merchandise from fixed point-of-sale locations. Establishments in this subsector have similar display equipment and staff that is knowledgeable regarding fashion trends and the proper match of styles, colors, and combinations of clothing and accessories to the characteristics and tastes of the customer.</t>
  </si>
  <si>
    <t>Industries in the Sporting Goods, Hobby, Musical Instrument, and Book Stores subsector are engaged in retailing and providing expertise on the use of sporting equipment or other specific leisure activities, such as needlework and musical instruments. Book stores are also included in this subsector.</t>
  </si>
  <si>
    <t>Industries in the General Merchandise Stores subsector retail new general merchandise from fixed point-of-sale locations. Establishments in this subsector are unique in that they have the equipment and staff capable of retailing a large variety of goods from a single location. This includes a variety of display equipment and staff trained to provide information on many lines of products. This category is adjusted (Adj.) by removing large "department stores, warehouse clubs, and supercenters"</t>
  </si>
  <si>
    <t>Industries in the Miscellaneous Store Retailers subsector retail merchandise from fixed point-of-sale locations (except new or used motor vehicles and parts; new furniture and home furnishings; new appliances and electronic products; new building materials and garden equipment and supplies; food and beverages; health and personal care goods; gasoline; new clothing and accessories; and new sporting goods, hobby goods, books, and music). Establishments in this subsector include stores with unique characteristics like florists, used merchandise stores, and pet and pet supply stores as well as other store retailers.</t>
  </si>
  <si>
    <t>This industry group comprises establishments primarily engaged in preparing and serving alcoholic beverages for immediate consumption.</t>
  </si>
  <si>
    <t>This U.S. industry comprises establishments primarily engaged in providing food services to patrons who order and are served while seated (i.e., waiter/waitress service) and pay after eating. These establishments may provide this type of food service to patrons in combination with selling alcoholic beverages, providing carryout services, or presenting live nontheatrical entertainment.</t>
  </si>
  <si>
    <t>This U.S. industry comprises establishments primarily engaged in providing food services (except snack and nonalcoholic beverage bars) where patrons generally order or select items and pay before eating. Food and drink may be consumed on premises, taken out, or delivered to the customer's location. Some establishments in this industry may provide these food services in combination with selling alcoholic beverages.</t>
  </si>
  <si>
    <t>This U.S. industry comprises establishments primarily engaged in (1) preparing and/or serving a specialty snack, such as ice cream, frozen yogurt, cookies, or popcorn, or (2) serving nonalcoholic beverages, such as coffee, juices, or sodas for consumption on or near the premises. These establishments may carry and sell a combination of snack, nonalcoholic beverage, and other related products (e.g., coffee beans, mugs, coffee makers) but generally promote and sell a unique snack or nonalcoholic beverage.</t>
  </si>
  <si>
    <t>The Retail Trade sector comprises establishments engaged in retailing merchandise, generally without transformation, and rendering services incidental to the sale of merchandise. The retailing process is the final step in the distribution of merchandise; retailers are, therefore, organized to sell merchandise in small quantities to the general public. This sector comprises two main types of retailers: store and nonstore retailers.</t>
  </si>
  <si>
    <t>Industries in the Food Services and Drinking Places subsector prepare meals, snacks, and beverages to customer order for immediate on-premises and off-premises consumption. There is a wide range of establishments in these industries. Some provide food and drink only; while others provide various combinations of seating space, waiter/waitress services and incidental amenities, such as limited entertainment. The industries in the subsector are grouped based on the type and level of services provided. The industry groups are special food services, such as food service contractors, caterers, and mobile food services; drinking places; and restaurants and other eating places. Food and beverage services at hotels and motels; amusement parks, theaters, casinos, country clubs, and similar recreational facilities; and civic and social organizations are included in this subsector only if these services are provided by a separate establishment primarily engaged in providing food and beverage services.  Excluded from this subsector are establishments operating dinner cruises. These establishments are classified in Subsector 487, Scenic and Sightseeing Transportation because they utilize transportation equipment to provide scenic recreational entertainment.</t>
  </si>
  <si>
    <t>Your Town</t>
  </si>
  <si>
    <t>Destination or Convenienc Trade Area</t>
  </si>
  <si>
    <t>Annual Visitor Spending in County</t>
  </si>
  <si>
    <t>U.S. Economic Census Data for Establishments with Employees, 2012</t>
  </si>
  <si>
    <t>Used as Key Assumptions on the Demand Worksheet</t>
  </si>
  <si>
    <t>U.S. Sales/ Estab.</t>
  </si>
  <si>
    <t>Total Study Area $Potential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</si>
</sst>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_);_(* \(#,##0.0\);_(* &quot;-&quot;??_);_(@_)"/>
    <numFmt numFmtId="167" formatCode="0.0%"/>
  </numFmts>
  <fonts count="33" x14ac:knownFonts="1">
    <font>
      <sz val="11"/>
      <color theme="1"/>
      <name val="Calibri"/>
      <family val="2"/>
      <scheme val="minor"/>
    </font>
    <font>
      <b/>
      <u/>
      <sz val="11"/>
      <color theme="1"/>
      <name val="Calibri"/>
      <family val="2"/>
      <scheme val="minor"/>
    </font>
    <font>
      <b/>
      <sz val="11"/>
      <name val="Calibri"/>
      <family val="2"/>
      <scheme val="minor"/>
    </font>
    <font>
      <sz val="11"/>
      <color theme="1"/>
      <name val="Calibri"/>
      <family val="2"/>
      <scheme val="minor"/>
    </font>
    <font>
      <sz val="11"/>
      <color rgb="FF333333"/>
      <name val="Arial"/>
      <family val="2"/>
    </font>
    <font>
      <b/>
      <sz val="18"/>
      <color theme="1"/>
      <name val="Calibri"/>
      <family val="2"/>
      <scheme val="minor"/>
    </font>
    <font>
      <sz val="9"/>
      <color rgb="FFC2E1ED"/>
      <name val="Arial"/>
      <family val="2"/>
    </font>
    <font>
      <sz val="11"/>
      <name val="Calibri"/>
      <family val="2"/>
      <scheme val="minor"/>
    </font>
    <font>
      <b/>
      <u/>
      <sz val="11"/>
      <name val="Calibri"/>
      <family val="2"/>
      <scheme val="minor"/>
    </font>
    <font>
      <b/>
      <u/>
      <sz val="12"/>
      <color theme="1"/>
      <name val="Calibri"/>
      <family val="2"/>
      <scheme val="minor"/>
    </font>
    <font>
      <b/>
      <u/>
      <sz val="14"/>
      <color theme="1"/>
      <name val="Calibri"/>
      <family val="2"/>
      <scheme val="minor"/>
    </font>
    <font>
      <u/>
      <sz val="18"/>
      <color theme="1"/>
      <name val="Calibri"/>
      <family val="2"/>
      <scheme val="minor"/>
    </font>
    <font>
      <b/>
      <u/>
      <sz val="12"/>
      <name val="Calibri"/>
      <family val="2"/>
      <scheme val="minor"/>
    </font>
    <font>
      <b/>
      <sz val="12"/>
      <name val="Calibri"/>
      <family val="2"/>
      <scheme val="minor"/>
    </font>
    <font>
      <sz val="12"/>
      <color theme="1"/>
      <name val="Calibri"/>
      <family val="2"/>
      <scheme val="minor"/>
    </font>
    <font>
      <b/>
      <u/>
      <sz val="14"/>
      <name val="Calibri"/>
      <family val="2"/>
      <scheme val="minor"/>
    </font>
    <font>
      <b/>
      <sz val="14"/>
      <name val="Calibri"/>
      <family val="2"/>
      <scheme val="minor"/>
    </font>
    <font>
      <sz val="14"/>
      <color theme="1"/>
      <name val="Calibri"/>
      <family val="2"/>
      <scheme val="minor"/>
    </font>
    <font>
      <i/>
      <sz val="11"/>
      <name val="Calibri"/>
      <family val="2"/>
      <scheme val="minor"/>
    </font>
    <font>
      <sz val="12"/>
      <name val="Calibri"/>
      <family val="2"/>
      <scheme val="minor"/>
    </font>
    <font>
      <i/>
      <sz val="12"/>
      <name val="Calibri"/>
      <family val="2"/>
      <scheme val="minor"/>
    </font>
    <font>
      <sz val="14"/>
      <name val="Calibri"/>
      <family val="2"/>
      <scheme val="minor"/>
    </font>
    <font>
      <b/>
      <sz val="14"/>
      <color theme="3"/>
      <name val="Calibri"/>
      <family val="2"/>
      <scheme val="minor"/>
    </font>
    <font>
      <b/>
      <u/>
      <sz val="16"/>
      <color theme="3"/>
      <name val="Calibri"/>
      <family val="2"/>
      <scheme val="minor"/>
    </font>
    <font>
      <b/>
      <sz val="11"/>
      <color theme="1"/>
      <name val="Calibri"/>
      <family val="2"/>
      <scheme val="minor"/>
    </font>
    <font>
      <b/>
      <sz val="12"/>
      <color theme="1"/>
      <name val="Calibri"/>
      <family val="2"/>
      <scheme val="minor"/>
    </font>
    <font>
      <b/>
      <u/>
      <sz val="18"/>
      <color theme="1"/>
      <name val="Calibri"/>
      <family val="2"/>
      <scheme val="minor"/>
    </font>
    <font>
      <b/>
      <u/>
      <sz val="18"/>
      <name val="Calibri"/>
      <family val="2"/>
      <scheme val="minor"/>
    </font>
    <font>
      <b/>
      <sz val="14"/>
      <color theme="1"/>
      <name val="Calibri"/>
      <family val="2"/>
      <scheme val="minor"/>
    </font>
    <font>
      <b/>
      <sz val="14"/>
      <color rgb="FFFF0000"/>
      <name val="Calibri"/>
      <family val="2"/>
      <scheme val="minor"/>
    </font>
    <font>
      <i/>
      <sz val="11"/>
      <color theme="1"/>
      <name val="Calibri"/>
      <family val="2"/>
      <scheme val="minor"/>
    </font>
    <font>
      <b/>
      <u/>
      <sz val="18"/>
      <color rgb="FFFF0000"/>
      <name val="Calibri"/>
      <family val="2"/>
      <scheme val="minor"/>
    </font>
    <font>
      <b/>
      <sz val="22"/>
      <color theme="1"/>
      <name val="Calibri"/>
      <family val="2"/>
      <scheme val="minor"/>
    </font>
  </fonts>
  <fills count="2">
    <fill>
      <patternFill patternType="none"/>
    </fill>
    <fill>
      <patternFill patternType="gray125"/>
    </fill>
  </fills>
  <borders count="11">
    <border>
      <left/>
      <right/>
      <top/>
      <bottom/>
      <diagonal/>
    </border>
    <border>
      <left style="medium">
        <color indexed="64"/>
      </left>
      <right/>
      <top/>
      <bottom/>
      <diagonal/>
    </border>
    <border>
      <left/>
      <right style="medium">
        <color indexed="64"/>
      </right>
      <top/>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4">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225">
    <xf numFmtId="0" fontId="0" fillId="0" borderId="0" xfId="0"/>
    <xf numFmtId="0" fontId="0" fillId="0" borderId="2" xfId="0" applyFill="1" applyBorder="1"/>
    <xf numFmtId="0" fontId="0" fillId="0" borderId="1" xfId="0" applyBorder="1"/>
    <xf numFmtId="0" fontId="0" fillId="0" borderId="2" xfId="0" applyBorder="1"/>
    <xf numFmtId="0" fontId="0" fillId="0" borderId="0" xfId="0" applyFill="1" applyBorder="1" applyAlignment="1">
      <alignment vertical="top"/>
    </xf>
    <xf numFmtId="0" fontId="8" fillId="0" borderId="0" xfId="0" applyFont="1" applyAlignment="1">
      <alignment horizontal="center"/>
    </xf>
    <xf numFmtId="0" fontId="0" fillId="0" borderId="1" xfId="0" applyFont="1" applyBorder="1"/>
    <xf numFmtId="0" fontId="0" fillId="0" borderId="0" xfId="0" applyFont="1" applyFill="1" applyBorder="1"/>
    <xf numFmtId="0" fontId="0" fillId="0" borderId="2" xfId="0" applyFont="1" applyFill="1" applyBorder="1"/>
    <xf numFmtId="0" fontId="0" fillId="0" borderId="0" xfId="0" applyFont="1" applyBorder="1"/>
    <xf numFmtId="0" fontId="0" fillId="0" borderId="2" xfId="0" applyFont="1" applyBorder="1"/>
    <xf numFmtId="0" fontId="0" fillId="0" borderId="0" xfId="0" applyFont="1"/>
    <xf numFmtId="0" fontId="10" fillId="0" borderId="0" xfId="0" applyFont="1" applyFill="1" applyBorder="1" applyAlignment="1">
      <alignment horizontal="center"/>
    </xf>
    <xf numFmtId="0" fontId="0" fillId="0" borderId="0" xfId="0" applyAlignment="1">
      <alignment horizontal="left"/>
    </xf>
    <xf numFmtId="164" fontId="8" fillId="0" borderId="0" xfId="1" applyNumberFormat="1" applyFont="1" applyAlignment="1">
      <alignment horizontal="center"/>
    </xf>
    <xf numFmtId="0" fontId="7" fillId="0" borderId="0" xfId="0" applyFont="1"/>
    <xf numFmtId="164" fontId="7" fillId="0" borderId="0" xfId="1" applyNumberFormat="1" applyFont="1"/>
    <xf numFmtId="0" fontId="18" fillId="0" borderId="0" xfId="0" applyFont="1"/>
    <xf numFmtId="164" fontId="18" fillId="0" borderId="0" xfId="1" applyNumberFormat="1" applyFont="1"/>
    <xf numFmtId="0" fontId="12" fillId="0" borderId="0" xfId="0" applyFont="1" applyAlignment="1">
      <alignment horizontal="left"/>
    </xf>
    <xf numFmtId="0" fontId="19" fillId="0" borderId="0" xfId="0" applyFont="1" applyAlignment="1">
      <alignment horizontal="left"/>
    </xf>
    <xf numFmtId="0" fontId="20" fillId="0" borderId="0" xfId="0" applyFont="1" applyAlignment="1">
      <alignment horizontal="left"/>
    </xf>
    <xf numFmtId="0" fontId="0" fillId="0" borderId="0" xfId="0" applyFill="1" applyBorder="1" applyAlignment="1">
      <alignment horizontal="right"/>
    </xf>
    <xf numFmtId="43" fontId="0" fillId="0" borderId="0" xfId="1" applyFont="1" applyFill="1" applyBorder="1" applyAlignment="1">
      <alignment horizontal="right" vertical="top"/>
    </xf>
    <xf numFmtId="43" fontId="0" fillId="0" borderId="0" xfId="1" applyFont="1" applyFill="1" applyBorder="1" applyAlignment="1">
      <alignment horizontal="right"/>
    </xf>
    <xf numFmtId="9" fontId="6" fillId="0" borderId="0" xfId="3" applyFont="1" applyBorder="1"/>
    <xf numFmtId="9" fontId="0" fillId="0" borderId="0" xfId="3" applyFont="1" applyBorder="1"/>
    <xf numFmtId="164" fontId="6" fillId="0" borderId="0" xfId="1" applyNumberFormat="1" applyFont="1" applyBorder="1" applyAlignment="1">
      <alignment horizontal="right"/>
    </xf>
    <xf numFmtId="164" fontId="0" fillId="0" borderId="0" xfId="1" applyNumberFormat="1" applyFont="1" applyBorder="1" applyAlignment="1">
      <alignment horizontal="right"/>
    </xf>
    <xf numFmtId="43" fontId="10" fillId="0" borderId="0" xfId="1" applyFont="1" applyFill="1" applyBorder="1" applyAlignment="1">
      <alignment horizontal="center" wrapText="1"/>
    </xf>
    <xf numFmtId="164" fontId="10" fillId="0" borderId="0" xfId="1" applyNumberFormat="1" applyFont="1" applyFill="1" applyBorder="1" applyAlignment="1">
      <alignment horizontal="center" wrapText="1"/>
    </xf>
    <xf numFmtId="0" fontId="8" fillId="0" borderId="0" xfId="0" applyFont="1" applyAlignment="1">
      <alignment horizontal="center" wrapText="1"/>
    </xf>
    <xf numFmtId="0" fontId="12" fillId="0" borderId="0" xfId="0" applyFont="1" applyAlignment="1">
      <alignment horizontal="left" wrapText="1"/>
    </xf>
    <xf numFmtId="164" fontId="8" fillId="0" borderId="0" xfId="1" applyNumberFormat="1" applyFont="1" applyAlignment="1">
      <alignment horizontal="center" wrapText="1"/>
    </xf>
    <xf numFmtId="0" fontId="0" fillId="0" borderId="0" xfId="0" applyAlignment="1">
      <alignment wrapText="1"/>
    </xf>
    <xf numFmtId="0" fontId="0" fillId="0" borderId="0" xfId="0"/>
    <xf numFmtId="0" fontId="1" fillId="0" borderId="0" xfId="0" applyFont="1" applyAlignment="1">
      <alignment horizontal="center"/>
    </xf>
    <xf numFmtId="0" fontId="0" fillId="0" borderId="0" xfId="0" applyFill="1" applyBorder="1"/>
    <xf numFmtId="0" fontId="0" fillId="0" borderId="0" xfId="0" applyBorder="1"/>
    <xf numFmtId="0" fontId="1" fillId="0" borderId="0" xfId="0" applyFont="1"/>
    <xf numFmtId="0" fontId="11" fillId="0" borderId="0" xfId="0" applyFont="1" applyFill="1" applyBorder="1"/>
    <xf numFmtId="0" fontId="11" fillId="0" borderId="0" xfId="0" applyFont="1" applyBorder="1"/>
    <xf numFmtId="0" fontId="14" fillId="0" borderId="0" xfId="0" applyFont="1"/>
    <xf numFmtId="0" fontId="10" fillId="0" borderId="0" xfId="0" applyFont="1" applyAlignment="1">
      <alignment horizontal="center"/>
    </xf>
    <xf numFmtId="0" fontId="17" fillId="0" borderId="0" xfId="0" applyFont="1" applyFill="1" applyBorder="1"/>
    <xf numFmtId="0" fontId="17" fillId="0" borderId="0" xfId="0" applyFont="1" applyBorder="1"/>
    <xf numFmtId="0" fontId="17" fillId="0" borderId="0" xfId="0" applyFont="1"/>
    <xf numFmtId="165" fontId="17" fillId="0" borderId="0" xfId="2" applyNumberFormat="1" applyFont="1" applyFill="1" applyBorder="1" applyAlignment="1">
      <alignment horizontal="left" vertical="center"/>
    </xf>
    <xf numFmtId="0" fontId="17" fillId="0" borderId="0" xfId="0" applyFont="1" applyAlignment="1">
      <alignment horizontal="left" vertical="center"/>
    </xf>
    <xf numFmtId="0" fontId="0" fillId="0" borderId="0" xfId="0" applyAlignment="1">
      <alignment horizontal="left" vertical="center"/>
    </xf>
    <xf numFmtId="0" fontId="10" fillId="0" borderId="0" xfId="0" applyFont="1" applyFill="1" applyBorder="1" applyAlignment="1">
      <alignment horizontal="center" wrapText="1"/>
    </xf>
    <xf numFmtId="164" fontId="17" fillId="0" borderId="0" xfId="1" applyNumberFormat="1" applyFont="1" applyBorder="1" applyAlignment="1">
      <alignment horizontal="left" vertical="center"/>
    </xf>
    <xf numFmtId="0" fontId="10" fillId="0" borderId="0" xfId="0" applyFont="1" applyBorder="1" applyAlignment="1">
      <alignment horizontal="center" wrapText="1"/>
    </xf>
    <xf numFmtId="0" fontId="10" fillId="0" borderId="4" xfId="0" applyFont="1" applyFill="1" applyBorder="1" applyAlignment="1">
      <alignment horizontal="center" wrapText="1"/>
    </xf>
    <xf numFmtId="165" fontId="17" fillId="0" borderId="4" xfId="2" applyNumberFormat="1" applyFont="1" applyFill="1" applyBorder="1" applyAlignment="1">
      <alignment horizontal="left" vertical="center"/>
    </xf>
    <xf numFmtId="165" fontId="17" fillId="0" borderId="0" xfId="0" applyNumberFormat="1" applyFont="1" applyBorder="1" applyAlignment="1">
      <alignment horizontal="left" vertical="center"/>
    </xf>
    <xf numFmtId="0" fontId="0" fillId="0" borderId="3" xfId="0" applyBorder="1"/>
    <xf numFmtId="0" fontId="0" fillId="0" borderId="4" xfId="0" applyBorder="1"/>
    <xf numFmtId="0" fontId="1" fillId="0" borderId="4" xfId="0" applyFont="1" applyBorder="1"/>
    <xf numFmtId="0" fontId="10" fillId="0" borderId="4" xfId="0" applyFont="1" applyBorder="1" applyAlignment="1">
      <alignment horizontal="center" wrapText="1"/>
    </xf>
    <xf numFmtId="166" fontId="21" fillId="0" borderId="4" xfId="1" applyNumberFormat="1" applyFont="1" applyFill="1" applyBorder="1" applyAlignment="1">
      <alignment horizontal="left" vertical="center"/>
    </xf>
    <xf numFmtId="0" fontId="17" fillId="0" borderId="4" xfId="0" applyFont="1" applyBorder="1"/>
    <xf numFmtId="0" fontId="11" fillId="0" borderId="4" xfId="0" applyFont="1" applyBorder="1"/>
    <xf numFmtId="0" fontId="6" fillId="0" borderId="4" xfId="0" applyFont="1" applyBorder="1"/>
    <xf numFmtId="0" fontId="0" fillId="0" borderId="0" xfId="0" applyBorder="1" applyAlignment="1">
      <alignment horizontal="left" vertical="center"/>
    </xf>
    <xf numFmtId="0" fontId="13" fillId="0" borderId="0" xfId="0" applyFont="1" applyBorder="1" applyAlignment="1">
      <alignment horizontal="left" vertical="center"/>
    </xf>
    <xf numFmtId="0" fontId="17" fillId="0" borderId="0" xfId="0" applyFont="1" applyBorder="1" applyAlignment="1">
      <alignment horizontal="left" vertical="center"/>
    </xf>
    <xf numFmtId="165" fontId="0" fillId="0" borderId="0" xfId="0" applyNumberFormat="1" applyFill="1" applyBorder="1"/>
    <xf numFmtId="0" fontId="24" fillId="0" borderId="0" xfId="0" applyFont="1" applyAlignment="1">
      <alignment vertical="top"/>
    </xf>
    <xf numFmtId="0" fontId="0" fillId="0" borderId="0" xfId="0" applyAlignment="1">
      <alignment vertical="top"/>
    </xf>
    <xf numFmtId="0" fontId="0" fillId="0" borderId="0" xfId="0" applyAlignment="1">
      <alignment horizontal="right" vertical="top"/>
    </xf>
    <xf numFmtId="9" fontId="10" fillId="0" borderId="0" xfId="3" applyFont="1" applyFill="1" applyBorder="1" applyAlignment="1">
      <alignment horizontal="center" wrapText="1"/>
    </xf>
    <xf numFmtId="0" fontId="6" fillId="0" borderId="0" xfId="0" applyFont="1" applyBorder="1"/>
    <xf numFmtId="165" fontId="0" fillId="0" borderId="0" xfId="2" applyNumberFormat="1" applyFont="1" applyFill="1" applyBorder="1"/>
    <xf numFmtId="9" fontId="0" fillId="0" borderId="0" xfId="3" applyFont="1" applyFill="1" applyBorder="1"/>
    <xf numFmtId="0" fontId="14" fillId="0" borderId="0" xfId="0" applyFont="1" applyBorder="1"/>
    <xf numFmtId="0" fontId="25" fillId="0" borderId="0" xfId="0" applyFont="1" applyBorder="1"/>
    <xf numFmtId="165" fontId="21" fillId="0" borderId="0" xfId="2" applyNumberFormat="1" applyFont="1" applyFill="1" applyBorder="1" applyAlignment="1">
      <alignment horizontal="left" vertical="center"/>
    </xf>
    <xf numFmtId="0" fontId="23" fillId="0" borderId="4" xfId="0" applyFont="1" applyBorder="1" applyAlignment="1">
      <alignment wrapText="1"/>
    </xf>
    <xf numFmtId="0" fontId="15" fillId="0" borderId="4" xfId="0" applyFont="1" applyBorder="1" applyAlignment="1">
      <alignment horizontal="center" wrapText="1"/>
    </xf>
    <xf numFmtId="0" fontId="16" fillId="0" borderId="4" xfId="0" applyFont="1" applyBorder="1" applyAlignment="1">
      <alignment horizontal="left" vertical="center" wrapText="1"/>
    </xf>
    <xf numFmtId="165" fontId="0" fillId="0" borderId="0" xfId="2" applyNumberFormat="1" applyFont="1" applyBorder="1"/>
    <xf numFmtId="165" fontId="11" fillId="0" borderId="0" xfId="2" applyNumberFormat="1" applyFont="1" applyBorder="1"/>
    <xf numFmtId="165" fontId="10" fillId="0" borderId="0" xfId="2" applyNumberFormat="1" applyFont="1" applyBorder="1" applyAlignment="1">
      <alignment horizontal="center" wrapText="1"/>
    </xf>
    <xf numFmtId="165" fontId="17" fillId="0" borderId="0" xfId="2" applyNumberFormat="1" applyFont="1" applyBorder="1"/>
    <xf numFmtId="0" fontId="11" fillId="0" borderId="4" xfId="0" applyFont="1" applyFill="1" applyBorder="1"/>
    <xf numFmtId="0" fontId="0" fillId="0" borderId="4" xfId="0" applyFill="1" applyBorder="1"/>
    <xf numFmtId="0" fontId="17" fillId="0" borderId="4" xfId="0" applyFont="1" applyFill="1" applyBorder="1"/>
    <xf numFmtId="165" fontId="0" fillId="0" borderId="4" xfId="0" applyNumberFormat="1" applyFill="1" applyBorder="1"/>
    <xf numFmtId="9" fontId="0" fillId="0" borderId="4" xfId="3" applyFont="1" applyFill="1" applyBorder="1"/>
    <xf numFmtId="164" fontId="0" fillId="0" borderId="4" xfId="1" applyNumberFormat="1" applyFont="1" applyFill="1" applyBorder="1"/>
    <xf numFmtId="0" fontId="13" fillId="0" borderId="7" xfId="0" applyFont="1" applyBorder="1" applyAlignment="1">
      <alignment horizontal="left" vertical="center"/>
    </xf>
    <xf numFmtId="0" fontId="16" fillId="0" borderId="8" xfId="0" applyFont="1" applyBorder="1" applyAlignment="1">
      <alignment horizontal="left" vertical="center" wrapText="1"/>
    </xf>
    <xf numFmtId="165" fontId="17" fillId="0" borderId="7" xfId="0" applyNumberFormat="1" applyFont="1" applyBorder="1" applyAlignment="1">
      <alignment horizontal="left" vertical="center"/>
    </xf>
    <xf numFmtId="165" fontId="17" fillId="0" borderId="7" xfId="2" applyNumberFormat="1" applyFont="1" applyFill="1" applyBorder="1" applyAlignment="1">
      <alignment horizontal="left" vertical="center"/>
    </xf>
    <xf numFmtId="165" fontId="17" fillId="0" borderId="8" xfId="2" applyNumberFormat="1" applyFont="1" applyFill="1" applyBorder="1" applyAlignment="1">
      <alignment horizontal="left" vertical="center"/>
    </xf>
    <xf numFmtId="165" fontId="21" fillId="0" borderId="7" xfId="2" applyNumberFormat="1" applyFont="1" applyFill="1" applyBorder="1" applyAlignment="1">
      <alignment horizontal="left" vertical="center"/>
    </xf>
    <xf numFmtId="164" fontId="17" fillId="0" borderId="7" xfId="1" applyNumberFormat="1" applyFont="1" applyBorder="1" applyAlignment="1">
      <alignment horizontal="left" vertical="center"/>
    </xf>
    <xf numFmtId="166" fontId="21" fillId="0" borderId="8" xfId="1" applyNumberFormat="1" applyFont="1" applyFill="1" applyBorder="1" applyAlignment="1">
      <alignment horizontal="left" vertical="center"/>
    </xf>
    <xf numFmtId="0" fontId="16" fillId="0" borderId="7" xfId="0" applyFont="1" applyBorder="1" applyAlignment="1">
      <alignment horizontal="left" vertical="center"/>
    </xf>
    <xf numFmtId="0" fontId="2" fillId="0" borderId="7" xfId="0" applyFont="1" applyBorder="1" applyAlignment="1">
      <alignment horizontal="left" vertical="center"/>
    </xf>
    <xf numFmtId="0" fontId="0" fillId="0" borderId="7" xfId="0" applyBorder="1" applyAlignment="1">
      <alignment horizontal="left" vertical="center"/>
    </xf>
    <xf numFmtId="0" fontId="17" fillId="0" borderId="7" xfId="0" applyFont="1" applyBorder="1" applyAlignment="1">
      <alignment horizontal="left" vertical="center"/>
    </xf>
    <xf numFmtId="0" fontId="0" fillId="0" borderId="7" xfId="0" applyBorder="1"/>
    <xf numFmtId="0" fontId="14" fillId="0" borderId="7" xfId="0" applyFont="1" applyBorder="1"/>
    <xf numFmtId="9" fontId="0" fillId="0" borderId="7" xfId="3" applyFont="1" applyFill="1" applyBorder="1"/>
    <xf numFmtId="9" fontId="0" fillId="0" borderId="8" xfId="3" applyFont="1" applyFill="1" applyBorder="1"/>
    <xf numFmtId="0" fontId="0" fillId="0" borderId="8" xfId="0" applyBorder="1"/>
    <xf numFmtId="0" fontId="5" fillId="0" borderId="9" xfId="0" applyFont="1" applyBorder="1"/>
    <xf numFmtId="0" fontId="14" fillId="0" borderId="5" xfId="0" applyFont="1" applyBorder="1"/>
    <xf numFmtId="0" fontId="0" fillId="0" borderId="6" xfId="0" applyBorder="1"/>
    <xf numFmtId="0" fontId="0" fillId="0" borderId="5" xfId="0" applyFill="1" applyBorder="1"/>
    <xf numFmtId="0" fontId="0" fillId="0" borderId="6" xfId="0" applyFill="1" applyBorder="1"/>
    <xf numFmtId="165" fontId="0" fillId="0" borderId="5" xfId="2" applyNumberFormat="1" applyFont="1" applyBorder="1"/>
    <xf numFmtId="0" fontId="0" fillId="0" borderId="5" xfId="0" applyBorder="1"/>
    <xf numFmtId="0" fontId="1" fillId="0" borderId="3" xfId="0" applyFont="1" applyBorder="1"/>
    <xf numFmtId="0" fontId="1" fillId="0" borderId="0" xfId="0" applyFont="1" applyBorder="1"/>
    <xf numFmtId="0" fontId="9" fillId="0" borderId="0" xfId="0" applyFont="1" applyBorder="1" applyAlignment="1">
      <alignment wrapText="1"/>
    </xf>
    <xf numFmtId="0" fontId="1" fillId="0" borderId="3" xfId="0" applyFont="1" applyBorder="1" applyAlignment="1">
      <alignment horizontal="center"/>
    </xf>
    <xf numFmtId="0" fontId="12" fillId="0" borderId="0" xfId="0" applyFont="1" applyBorder="1" applyAlignment="1">
      <alignment horizontal="center"/>
    </xf>
    <xf numFmtId="0" fontId="4" fillId="0" borderId="3" xfId="0" applyFont="1" applyBorder="1" applyAlignment="1">
      <alignment horizontal="left" vertical="center"/>
    </xf>
    <xf numFmtId="0" fontId="2" fillId="0" borderId="3" xfId="0" applyFont="1" applyBorder="1" applyAlignment="1">
      <alignment horizontal="left" vertical="center"/>
    </xf>
    <xf numFmtId="0" fontId="0" fillId="0" borderId="3" xfId="0" applyBorder="1" applyAlignment="1">
      <alignment horizontal="left" vertical="center"/>
    </xf>
    <xf numFmtId="0" fontId="6" fillId="0" borderId="10" xfId="0" applyFont="1" applyBorder="1" applyAlignment="1">
      <alignment horizontal="left" vertical="center"/>
    </xf>
    <xf numFmtId="0" fontId="0" fillId="0" borderId="10" xfId="0" applyBorder="1" applyAlignment="1">
      <alignment horizontal="left" vertical="center"/>
    </xf>
    <xf numFmtId="0" fontId="24" fillId="0" borderId="3" xfId="0" applyFont="1" applyBorder="1"/>
    <xf numFmtId="0" fontId="0" fillId="0" borderId="10" xfId="0" applyBorder="1"/>
    <xf numFmtId="164" fontId="0" fillId="0" borderId="0" xfId="1" applyNumberFormat="1" applyFont="1" applyBorder="1"/>
    <xf numFmtId="0" fontId="1" fillId="0" borderId="0" xfId="0" applyFont="1" applyFill="1" applyBorder="1" applyAlignment="1">
      <alignment horizontal="center"/>
    </xf>
    <xf numFmtId="0" fontId="12" fillId="0" borderId="0" xfId="0" applyFont="1" applyFill="1" applyBorder="1" applyAlignment="1">
      <alignment horizontal="center"/>
    </xf>
    <xf numFmtId="164" fontId="21" fillId="0" borderId="0" xfId="1" applyNumberFormat="1" applyFont="1" applyFill="1" applyBorder="1" applyAlignment="1">
      <alignment horizontal="left" vertical="center"/>
    </xf>
    <xf numFmtId="165" fontId="17" fillId="0" borderId="4" xfId="0" applyNumberFormat="1" applyFont="1" applyBorder="1" applyAlignment="1">
      <alignment horizontal="left" vertical="center"/>
    </xf>
    <xf numFmtId="0" fontId="15" fillId="0" borderId="4" xfId="0" applyFont="1" applyFill="1" applyBorder="1" applyAlignment="1">
      <alignment horizontal="center" wrapText="1"/>
    </xf>
    <xf numFmtId="0" fontId="0" fillId="0" borderId="7" xfId="0" applyFill="1" applyBorder="1"/>
    <xf numFmtId="43" fontId="0" fillId="0" borderId="7" xfId="1" applyFont="1" applyFill="1" applyBorder="1" applyAlignment="1">
      <alignment horizontal="right"/>
    </xf>
    <xf numFmtId="0" fontId="0" fillId="0" borderId="8" xfId="0" applyFill="1" applyBorder="1"/>
    <xf numFmtId="164" fontId="0" fillId="0" borderId="7" xfId="1" applyNumberFormat="1" applyFont="1" applyBorder="1"/>
    <xf numFmtId="0" fontId="0" fillId="0" borderId="7" xfId="0" applyFill="1" applyBorder="1" applyAlignment="1">
      <alignment horizontal="right"/>
    </xf>
    <xf numFmtId="9" fontId="0" fillId="0" borderId="7" xfId="3" applyFont="1" applyBorder="1"/>
    <xf numFmtId="164" fontId="0" fillId="0" borderId="7" xfId="1" applyNumberFormat="1" applyFont="1" applyBorder="1" applyAlignment="1">
      <alignment horizontal="right"/>
    </xf>
    <xf numFmtId="43" fontId="0" fillId="0" borderId="5" xfId="1" applyFont="1" applyFill="1" applyBorder="1" applyAlignment="1">
      <alignment horizontal="right"/>
    </xf>
    <xf numFmtId="164" fontId="0" fillId="0" borderId="5" xfId="1" applyNumberFormat="1" applyFont="1" applyBorder="1"/>
    <xf numFmtId="0" fontId="0" fillId="0" borderId="5" xfId="0" applyFill="1" applyBorder="1" applyAlignment="1">
      <alignment horizontal="right"/>
    </xf>
    <xf numFmtId="9" fontId="0" fillId="0" borderId="5" xfId="3" applyFont="1" applyBorder="1"/>
    <xf numFmtId="164" fontId="0" fillId="0" borderId="5" xfId="1" applyNumberFormat="1" applyFont="1" applyBorder="1" applyAlignment="1">
      <alignment horizontal="right"/>
    </xf>
    <xf numFmtId="9" fontId="22" fillId="0" borderId="6" xfId="3" applyFont="1" applyFill="1" applyBorder="1" applyAlignment="1">
      <alignment horizontal="right" vertical="center"/>
    </xf>
    <xf numFmtId="14" fontId="0" fillId="0" borderId="6" xfId="0" applyNumberFormat="1" applyBorder="1"/>
    <xf numFmtId="0" fontId="1" fillId="0" borderId="3" xfId="0" applyFont="1" applyFill="1" applyBorder="1" applyAlignment="1">
      <alignment horizontal="center"/>
    </xf>
    <xf numFmtId="164" fontId="7" fillId="0" borderId="0" xfId="1" applyNumberFormat="1" applyFont="1" applyAlignment="1">
      <alignment horizontal="left"/>
    </xf>
    <xf numFmtId="0" fontId="7" fillId="0" borderId="0" xfId="0" applyFont="1" applyAlignment="1">
      <alignment horizontal="left"/>
    </xf>
    <xf numFmtId="0" fontId="26" fillId="0" borderId="0" xfId="0" applyFont="1" applyFill="1" applyBorder="1" applyAlignment="1">
      <alignment horizontal="left"/>
    </xf>
    <xf numFmtId="0" fontId="26" fillId="0" borderId="0" xfId="0" applyFont="1" applyFill="1" applyBorder="1"/>
    <xf numFmtId="43" fontId="26" fillId="0" borderId="0" xfId="1" applyFont="1" applyFill="1" applyBorder="1" applyAlignment="1">
      <alignment horizontal="right"/>
    </xf>
    <xf numFmtId="0" fontId="26" fillId="0" borderId="4" xfId="0" applyFont="1" applyFill="1" applyBorder="1"/>
    <xf numFmtId="164" fontId="26" fillId="0" borderId="0" xfId="1" applyNumberFormat="1" applyFont="1" applyBorder="1"/>
    <xf numFmtId="0" fontId="26" fillId="0" borderId="0" xfId="0" applyFont="1" applyFill="1" applyBorder="1" applyAlignment="1">
      <alignment horizontal="right"/>
    </xf>
    <xf numFmtId="0" fontId="26" fillId="0" borderId="0" xfId="0" applyFont="1" applyBorder="1"/>
    <xf numFmtId="9" fontId="26" fillId="0" borderId="0" xfId="3" applyFont="1" applyBorder="1"/>
    <xf numFmtId="164" fontId="26" fillId="0" borderId="0" xfId="1" applyNumberFormat="1" applyFont="1" applyBorder="1" applyAlignment="1">
      <alignment horizontal="right"/>
    </xf>
    <xf numFmtId="0" fontId="26" fillId="0" borderId="4" xfId="0" applyFont="1" applyBorder="1"/>
    <xf numFmtId="0" fontId="6" fillId="0" borderId="3" xfId="0" applyFont="1" applyBorder="1" applyAlignment="1">
      <alignment horizontal="left" vertical="center"/>
    </xf>
    <xf numFmtId="0" fontId="16" fillId="0" borderId="0" xfId="0" applyFont="1" applyBorder="1" applyAlignment="1">
      <alignment horizontal="left" vertical="center"/>
    </xf>
    <xf numFmtId="0" fontId="2" fillId="0" borderId="0" xfId="0" applyFont="1" applyBorder="1" applyAlignment="1">
      <alignment horizontal="left" vertical="center"/>
    </xf>
    <xf numFmtId="0" fontId="13" fillId="0" borderId="5" xfId="0" applyFont="1" applyBorder="1" applyAlignment="1">
      <alignment horizontal="left" vertical="center"/>
    </xf>
    <xf numFmtId="165" fontId="17" fillId="0" borderId="5" xfId="2" applyNumberFormat="1" applyFont="1" applyFill="1" applyBorder="1" applyAlignment="1">
      <alignment horizontal="left" vertical="center"/>
    </xf>
    <xf numFmtId="165" fontId="17" fillId="0" borderId="6" xfId="0" applyNumberFormat="1" applyFont="1" applyBorder="1" applyAlignment="1">
      <alignment horizontal="left" vertical="center"/>
    </xf>
    <xf numFmtId="165" fontId="17" fillId="0" borderId="6" xfId="2" applyNumberFormat="1" applyFont="1" applyFill="1" applyBorder="1" applyAlignment="1">
      <alignment horizontal="left" vertical="center"/>
    </xf>
    <xf numFmtId="164" fontId="21" fillId="0" borderId="5" xfId="1" applyNumberFormat="1" applyFont="1" applyFill="1" applyBorder="1" applyAlignment="1">
      <alignment horizontal="left" vertical="center"/>
    </xf>
    <xf numFmtId="164" fontId="17" fillId="0" borderId="5" xfId="1" applyNumberFormat="1" applyFont="1" applyBorder="1" applyAlignment="1">
      <alignment horizontal="left" vertical="center"/>
    </xf>
    <xf numFmtId="166" fontId="21" fillId="0" borderId="6" xfId="1" applyNumberFormat="1" applyFont="1" applyFill="1" applyBorder="1" applyAlignment="1">
      <alignment horizontal="left" vertical="center"/>
    </xf>
    <xf numFmtId="0" fontId="17" fillId="0" borderId="5" xfId="0" applyFont="1" applyBorder="1" applyAlignment="1">
      <alignment horizontal="left" vertical="center"/>
    </xf>
    <xf numFmtId="0" fontId="0" fillId="0" borderId="5" xfId="0" applyBorder="1" applyAlignment="1">
      <alignment horizontal="left" vertical="center"/>
    </xf>
    <xf numFmtId="0" fontId="16" fillId="0" borderId="5" xfId="0" applyFont="1" applyBorder="1" applyAlignment="1">
      <alignment horizontal="left" vertical="center" wrapText="1"/>
    </xf>
    <xf numFmtId="0" fontId="0" fillId="0" borderId="9" xfId="0" applyBorder="1"/>
    <xf numFmtId="0" fontId="17" fillId="0" borderId="6" xfId="0" applyFont="1" applyBorder="1"/>
    <xf numFmtId="0" fontId="17" fillId="0" borderId="5" xfId="0" applyFont="1" applyFill="1" applyBorder="1"/>
    <xf numFmtId="43" fontId="17" fillId="0" borderId="5" xfId="1" applyFont="1" applyFill="1" applyBorder="1" applyAlignment="1">
      <alignment horizontal="right"/>
    </xf>
    <xf numFmtId="0" fontId="17" fillId="0" borderId="6" xfId="0" applyFont="1" applyFill="1" applyBorder="1"/>
    <xf numFmtId="164" fontId="17" fillId="0" borderId="5" xfId="1" applyNumberFormat="1" applyFont="1" applyBorder="1"/>
    <xf numFmtId="0" fontId="17" fillId="0" borderId="5" xfId="0" applyFont="1" applyFill="1" applyBorder="1" applyAlignment="1">
      <alignment horizontal="right"/>
    </xf>
    <xf numFmtId="0" fontId="17" fillId="0" borderId="5" xfId="0" applyFont="1" applyBorder="1"/>
    <xf numFmtId="9" fontId="17" fillId="0" borderId="5" xfId="3" applyFont="1" applyBorder="1"/>
    <xf numFmtId="164" fontId="17" fillId="0" borderId="5" xfId="1" applyNumberFormat="1" applyFont="1" applyBorder="1" applyAlignment="1">
      <alignment horizontal="right"/>
    </xf>
    <xf numFmtId="0" fontId="28" fillId="0" borderId="3" xfId="0" applyFont="1" applyBorder="1"/>
    <xf numFmtId="0" fontId="28" fillId="0" borderId="0" xfId="0" applyFont="1" applyBorder="1"/>
    <xf numFmtId="0" fontId="28" fillId="0" borderId="0" xfId="0" applyFont="1" applyFill="1" applyBorder="1"/>
    <xf numFmtId="43" fontId="28" fillId="0" borderId="0" xfId="1" applyFont="1" applyFill="1" applyBorder="1" applyAlignment="1">
      <alignment horizontal="right"/>
    </xf>
    <xf numFmtId="165" fontId="28" fillId="0" borderId="4" xfId="0" applyNumberFormat="1" applyFont="1" applyFill="1" applyBorder="1"/>
    <xf numFmtId="164" fontId="28" fillId="0" borderId="0" xfId="1" applyNumberFormat="1" applyFont="1" applyBorder="1"/>
    <xf numFmtId="0" fontId="28" fillId="0" borderId="0" xfId="0" applyFont="1" applyFill="1" applyBorder="1" applyAlignment="1">
      <alignment horizontal="right"/>
    </xf>
    <xf numFmtId="9" fontId="28" fillId="0" borderId="0" xfId="3" applyFont="1" applyBorder="1"/>
    <xf numFmtId="164" fontId="28" fillId="0" borderId="0" xfId="1" applyNumberFormat="1" applyFont="1" applyBorder="1" applyAlignment="1">
      <alignment horizontal="right"/>
    </xf>
    <xf numFmtId="165" fontId="28" fillId="0" borderId="0" xfId="0" applyNumberFormat="1" applyFont="1" applyFill="1" applyBorder="1"/>
    <xf numFmtId="164" fontId="28" fillId="0" borderId="4" xfId="1" applyNumberFormat="1" applyFont="1" applyFill="1" applyBorder="1"/>
    <xf numFmtId="9" fontId="28" fillId="0" borderId="4" xfId="3" applyFont="1" applyFill="1" applyBorder="1"/>
    <xf numFmtId="9" fontId="28" fillId="0" borderId="0" xfId="3" applyFont="1" applyFill="1" applyBorder="1"/>
    <xf numFmtId="165" fontId="7" fillId="0" borderId="5" xfId="2" applyNumberFormat="1" applyFont="1" applyFill="1" applyBorder="1"/>
    <xf numFmtId="165" fontId="27" fillId="0" borderId="0" xfId="2" applyNumberFormat="1" applyFont="1" applyFill="1" applyBorder="1"/>
    <xf numFmtId="165" fontId="7" fillId="0" borderId="0" xfId="2" applyNumberFormat="1" applyFont="1" applyFill="1" applyBorder="1"/>
    <xf numFmtId="165" fontId="15" fillId="0" borderId="0" xfId="2" applyNumberFormat="1" applyFont="1" applyFill="1" applyBorder="1" applyAlignment="1">
      <alignment horizontal="center" wrapText="1"/>
    </xf>
    <xf numFmtId="165" fontId="21" fillId="0" borderId="5" xfId="2" applyNumberFormat="1" applyFont="1" applyFill="1" applyBorder="1" applyAlignment="1">
      <alignment horizontal="left" vertical="center"/>
    </xf>
    <xf numFmtId="165" fontId="21" fillId="0" borderId="5" xfId="2" applyNumberFormat="1" applyFont="1" applyFill="1" applyBorder="1"/>
    <xf numFmtId="165" fontId="21" fillId="0" borderId="0" xfId="2" applyNumberFormat="1" applyFont="1" applyFill="1" applyBorder="1"/>
    <xf numFmtId="165" fontId="7" fillId="0" borderId="7" xfId="2" applyNumberFormat="1" applyFont="1" applyFill="1" applyBorder="1"/>
    <xf numFmtId="164" fontId="7" fillId="0" borderId="0" xfId="0" applyNumberFormat="1" applyFont="1"/>
    <xf numFmtId="9" fontId="7" fillId="0" borderId="0" xfId="3" applyFont="1" applyAlignment="1">
      <alignment horizontal="right"/>
    </xf>
    <xf numFmtId="9" fontId="7" fillId="0" borderId="0" xfId="3" quotePrefix="1" applyFont="1" applyAlignment="1">
      <alignment horizontal="left"/>
    </xf>
    <xf numFmtId="0" fontId="2" fillId="0" borderId="0" xfId="0" applyFont="1"/>
    <xf numFmtId="0" fontId="8" fillId="0" borderId="0" xfId="0" applyFont="1" applyAlignment="1">
      <alignment horizontal="center" vertical="center"/>
    </xf>
    <xf numFmtId="0" fontId="24" fillId="0" borderId="0" xfId="0" applyFont="1"/>
    <xf numFmtId="0" fontId="30" fillId="0" borderId="0" xfId="0" applyFont="1"/>
    <xf numFmtId="0" fontId="31" fillId="0" borderId="4" xfId="0" applyFont="1" applyBorder="1" applyAlignment="1" applyProtection="1">
      <alignment wrapText="1"/>
      <protection locked="0"/>
    </xf>
    <xf numFmtId="0" fontId="29" fillId="0" borderId="0" xfId="0" applyFont="1" applyBorder="1" applyAlignment="1" applyProtection="1">
      <alignment horizontal="left" vertical="center"/>
      <protection locked="0"/>
    </xf>
    <xf numFmtId="164" fontId="29" fillId="0" borderId="0" xfId="1" applyNumberFormat="1" applyFont="1" applyFill="1" applyBorder="1" applyAlignment="1" applyProtection="1">
      <alignment horizontal="left" vertical="center"/>
      <protection locked="0"/>
    </xf>
    <xf numFmtId="0" fontId="29" fillId="0" borderId="5" xfId="0" applyFont="1" applyBorder="1" applyAlignment="1" applyProtection="1">
      <alignment horizontal="left" vertical="center"/>
      <protection locked="0"/>
    </xf>
    <xf numFmtId="164" fontId="29" fillId="0" borderId="5" xfId="1" applyNumberFormat="1" applyFont="1" applyFill="1" applyBorder="1" applyAlignment="1" applyProtection="1">
      <alignment horizontal="left" vertical="center"/>
      <protection locked="0"/>
    </xf>
    <xf numFmtId="164" fontId="29" fillId="0" borderId="0" xfId="1" applyNumberFormat="1" applyFont="1" applyFill="1" applyBorder="1" applyAlignment="1" applyProtection="1">
      <alignment horizontal="right" vertical="center"/>
      <protection locked="0"/>
    </xf>
    <xf numFmtId="164" fontId="29" fillId="0" borderId="5" xfId="1" applyNumberFormat="1" applyFont="1" applyFill="1" applyBorder="1" applyAlignment="1" applyProtection="1">
      <alignment horizontal="right" vertical="center"/>
      <protection locked="0"/>
    </xf>
    <xf numFmtId="167" fontId="29" fillId="0" borderId="0" xfId="3" applyNumberFormat="1" applyFont="1" applyFill="1" applyBorder="1" applyAlignment="1" applyProtection="1">
      <alignment horizontal="right" vertical="center"/>
      <protection locked="0"/>
    </xf>
    <xf numFmtId="167" fontId="29" fillId="0" borderId="5" xfId="3" applyNumberFormat="1" applyFont="1" applyFill="1" applyBorder="1" applyAlignment="1" applyProtection="1">
      <alignment horizontal="right" vertical="center"/>
      <protection locked="0"/>
    </xf>
    <xf numFmtId="9" fontId="29" fillId="0" borderId="0" xfId="3" applyFont="1" applyFill="1" applyBorder="1" applyAlignment="1" applyProtection="1">
      <alignment horizontal="right" vertical="center"/>
      <protection locked="0"/>
    </xf>
    <xf numFmtId="9" fontId="29" fillId="0" borderId="5" xfId="3" applyFont="1" applyFill="1" applyBorder="1" applyAlignment="1" applyProtection="1">
      <alignment horizontal="right" vertical="center"/>
      <protection locked="0"/>
    </xf>
    <xf numFmtId="0" fontId="32" fillId="0" borderId="9" xfId="0" applyFont="1" applyBorder="1"/>
    <xf numFmtId="0" fontId="0" fillId="0" borderId="0" xfId="0" applyAlignment="1">
      <alignment horizontal="left" vertical="top" wrapText="1"/>
    </xf>
    <xf numFmtId="0" fontId="24" fillId="0" borderId="0" xfId="0" applyFont="1" applyAlignment="1">
      <alignment horizontal="left" vertical="top"/>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jpeg"/><Relationship Id="rId18" Type="http://schemas.openxmlformats.org/officeDocument/2006/relationships/image" Target="../media/image2.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19.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3</xdr:col>
      <xdr:colOff>59530</xdr:colOff>
      <xdr:row>2</xdr:row>
      <xdr:rowOff>59537</xdr:rowOff>
    </xdr:from>
    <xdr:to>
      <xdr:col>3</xdr:col>
      <xdr:colOff>931067</xdr:colOff>
      <xdr:row>2</xdr:row>
      <xdr:rowOff>931074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048124" y="845350"/>
          <a:ext cx="871537" cy="871537"/>
        </a:xfrm>
        <a:prstGeom prst="rect">
          <a:avLst/>
        </a:prstGeom>
      </xdr:spPr>
    </xdr:pic>
    <xdr:clientData/>
  </xdr:twoCellAnchor>
  <xdr:twoCellAnchor editAs="oneCell">
    <xdr:from>
      <xdr:col>4</xdr:col>
      <xdr:colOff>59530</xdr:colOff>
      <xdr:row>2</xdr:row>
      <xdr:rowOff>142881</xdr:rowOff>
    </xdr:from>
    <xdr:to>
      <xdr:col>4</xdr:col>
      <xdr:colOff>862012</xdr:colOff>
      <xdr:row>2</xdr:row>
      <xdr:rowOff>945363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214936" y="928694"/>
          <a:ext cx="802482" cy="802482"/>
        </a:xfrm>
        <a:prstGeom prst="rect">
          <a:avLst/>
        </a:prstGeom>
      </xdr:spPr>
    </xdr:pic>
    <xdr:clientData/>
  </xdr:twoCellAnchor>
  <xdr:oneCellAnchor>
    <xdr:from>
      <xdr:col>0</xdr:col>
      <xdr:colOff>47625</xdr:colOff>
      <xdr:row>5</xdr:row>
      <xdr:rowOff>226500</xdr:rowOff>
    </xdr:from>
    <xdr:ext cx="500063" cy="380048"/>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H="1">
          <a:off x="47625" y="4026975"/>
          <a:ext cx="500063" cy="380048"/>
        </a:xfrm>
        <a:prstGeom prst="rect">
          <a:avLst/>
        </a:prstGeom>
      </xdr:spPr>
    </xdr:pic>
    <xdr:clientData/>
  </xdr:oneCellAnchor>
  <xdr:oneCellAnchor>
    <xdr:from>
      <xdr:col>0</xdr:col>
      <xdr:colOff>676275</xdr:colOff>
      <xdr:row>5</xdr:row>
      <xdr:rowOff>71436</xdr:rowOff>
    </xdr:from>
    <xdr:ext cx="338713" cy="714377"/>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275" y="3871911"/>
          <a:ext cx="338713" cy="714377"/>
        </a:xfrm>
        <a:prstGeom prst="rect">
          <a:avLst/>
        </a:prstGeom>
      </xdr:spPr>
    </xdr:pic>
    <xdr:clientData/>
  </xdr:oneCellAnchor>
  <xdr:twoCellAnchor editAs="oneCell">
    <xdr:from>
      <xdr:col>0</xdr:col>
      <xdr:colOff>107157</xdr:colOff>
      <xdr:row>6</xdr:row>
      <xdr:rowOff>178593</xdr:rowOff>
    </xdr:from>
    <xdr:to>
      <xdr:col>0</xdr:col>
      <xdr:colOff>1110457</xdr:colOff>
      <xdr:row>6</xdr:row>
      <xdr:rowOff>702468</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stretch>
          <a:fillRect/>
        </a:stretch>
      </xdr:blipFill>
      <xdr:spPr>
        <a:xfrm>
          <a:off x="107157" y="4357687"/>
          <a:ext cx="1003300" cy="523875"/>
        </a:xfrm>
        <a:prstGeom prst="rect">
          <a:avLst/>
        </a:prstGeom>
      </xdr:spPr>
    </xdr:pic>
    <xdr:clientData/>
  </xdr:twoCellAnchor>
  <xdr:twoCellAnchor editAs="oneCell">
    <xdr:from>
      <xdr:col>0</xdr:col>
      <xdr:colOff>322783</xdr:colOff>
      <xdr:row>8</xdr:row>
      <xdr:rowOff>95251</xdr:rowOff>
    </xdr:from>
    <xdr:to>
      <xdr:col>0</xdr:col>
      <xdr:colOff>829988</xdr:colOff>
      <xdr:row>8</xdr:row>
      <xdr:rowOff>738187</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322783" y="6381751"/>
          <a:ext cx="507205" cy="642936"/>
        </a:xfrm>
        <a:prstGeom prst="rect">
          <a:avLst/>
        </a:prstGeom>
      </xdr:spPr>
    </xdr:pic>
    <xdr:clientData/>
  </xdr:twoCellAnchor>
  <xdr:twoCellAnchor editAs="oneCell">
    <xdr:from>
      <xdr:col>0</xdr:col>
      <xdr:colOff>242133</xdr:colOff>
      <xdr:row>9</xdr:row>
      <xdr:rowOff>1</xdr:rowOff>
    </xdr:from>
    <xdr:to>
      <xdr:col>0</xdr:col>
      <xdr:colOff>1004133</xdr:colOff>
      <xdr:row>9</xdr:row>
      <xdr:rowOff>762001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a:stretch>
          <a:fillRect/>
        </a:stretch>
      </xdr:blipFill>
      <xdr:spPr>
        <a:xfrm>
          <a:off x="242133" y="7115176"/>
          <a:ext cx="762000" cy="762000"/>
        </a:xfrm>
        <a:prstGeom prst="rect">
          <a:avLst/>
        </a:prstGeom>
      </xdr:spPr>
    </xdr:pic>
    <xdr:clientData/>
  </xdr:twoCellAnchor>
  <xdr:twoCellAnchor editAs="oneCell">
    <xdr:from>
      <xdr:col>0</xdr:col>
      <xdr:colOff>297658</xdr:colOff>
      <xdr:row>10</xdr:row>
      <xdr:rowOff>43473</xdr:rowOff>
    </xdr:from>
    <xdr:to>
      <xdr:col>0</xdr:col>
      <xdr:colOff>1083470</xdr:colOff>
      <xdr:row>10</xdr:row>
      <xdr:rowOff>788987</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a:stretch>
          <a:fillRect/>
        </a:stretch>
      </xdr:blipFill>
      <xdr:spPr>
        <a:xfrm>
          <a:off x="297658" y="7987323"/>
          <a:ext cx="785812" cy="745514"/>
        </a:xfrm>
        <a:prstGeom prst="rect">
          <a:avLst/>
        </a:prstGeom>
      </xdr:spPr>
    </xdr:pic>
    <xdr:clientData/>
  </xdr:twoCellAnchor>
  <xdr:twoCellAnchor editAs="oneCell">
    <xdr:from>
      <xdr:col>0</xdr:col>
      <xdr:colOff>71438</xdr:colOff>
      <xdr:row>11</xdr:row>
      <xdr:rowOff>178593</xdr:rowOff>
    </xdr:from>
    <xdr:to>
      <xdr:col>1</xdr:col>
      <xdr:colOff>9224</xdr:colOff>
      <xdr:row>11</xdr:row>
      <xdr:rowOff>740400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71438" y="8951118"/>
          <a:ext cx="1090311" cy="561807"/>
        </a:xfrm>
        <a:prstGeom prst="rect">
          <a:avLst/>
        </a:prstGeom>
      </xdr:spPr>
    </xdr:pic>
    <xdr:clientData/>
  </xdr:twoCellAnchor>
  <xdr:twoCellAnchor editAs="oneCell">
    <xdr:from>
      <xdr:col>0</xdr:col>
      <xdr:colOff>333375</xdr:colOff>
      <xdr:row>14</xdr:row>
      <xdr:rowOff>155712</xdr:rowOff>
    </xdr:from>
    <xdr:to>
      <xdr:col>0</xdr:col>
      <xdr:colOff>928680</xdr:colOff>
      <xdr:row>14</xdr:row>
      <xdr:rowOff>754603</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0"/>
        <a:stretch>
          <a:fillRect/>
        </a:stretch>
      </xdr:blipFill>
      <xdr:spPr>
        <a:xfrm>
          <a:off x="333375" y="11414262"/>
          <a:ext cx="595305" cy="598891"/>
        </a:xfrm>
        <a:prstGeom prst="rect">
          <a:avLst/>
        </a:prstGeom>
      </xdr:spPr>
    </xdr:pic>
    <xdr:clientData/>
  </xdr:twoCellAnchor>
  <xdr:twoCellAnchor editAs="oneCell">
    <xdr:from>
      <xdr:col>0</xdr:col>
      <xdr:colOff>209625</xdr:colOff>
      <xdr:row>14</xdr:row>
      <xdr:rowOff>821532</xdr:rowOff>
    </xdr:from>
    <xdr:to>
      <xdr:col>0</xdr:col>
      <xdr:colOff>1030240</xdr:colOff>
      <xdr:row>15</xdr:row>
      <xdr:rowOff>750094</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1"/>
        <a:stretch>
          <a:fillRect/>
        </a:stretch>
      </xdr:blipFill>
      <xdr:spPr>
        <a:xfrm>
          <a:off x="209625" y="12080082"/>
          <a:ext cx="820615" cy="757237"/>
        </a:xfrm>
        <a:prstGeom prst="rect">
          <a:avLst/>
        </a:prstGeom>
      </xdr:spPr>
    </xdr:pic>
    <xdr:clientData/>
  </xdr:twoCellAnchor>
  <xdr:twoCellAnchor editAs="oneCell">
    <xdr:from>
      <xdr:col>0</xdr:col>
      <xdr:colOff>130969</xdr:colOff>
      <xdr:row>16</xdr:row>
      <xdr:rowOff>220436</xdr:rowOff>
    </xdr:from>
    <xdr:to>
      <xdr:col>0</xdr:col>
      <xdr:colOff>1083469</xdr:colOff>
      <xdr:row>16</xdr:row>
      <xdr:rowOff>697930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2"/>
        <a:stretch>
          <a:fillRect/>
        </a:stretch>
      </xdr:blipFill>
      <xdr:spPr>
        <a:xfrm>
          <a:off x="130969" y="13136336"/>
          <a:ext cx="952500" cy="477494"/>
        </a:xfrm>
        <a:prstGeom prst="rect">
          <a:avLst/>
        </a:prstGeom>
      </xdr:spPr>
    </xdr:pic>
    <xdr:clientData/>
  </xdr:twoCellAnchor>
  <xdr:oneCellAnchor>
    <xdr:from>
      <xdr:col>0</xdr:col>
      <xdr:colOff>285749</xdr:colOff>
      <xdr:row>17</xdr:row>
      <xdr:rowOff>0</xdr:rowOff>
    </xdr:from>
    <xdr:ext cx="596481" cy="715062"/>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5749" y="13744575"/>
          <a:ext cx="596481" cy="715062"/>
        </a:xfrm>
        <a:prstGeom prst="rect">
          <a:avLst/>
        </a:prstGeom>
      </xdr:spPr>
    </xdr:pic>
    <xdr:clientData/>
  </xdr:oneCellAnchor>
  <xdr:twoCellAnchor editAs="oneCell">
    <xdr:from>
      <xdr:col>0</xdr:col>
      <xdr:colOff>95248</xdr:colOff>
      <xdr:row>17</xdr:row>
      <xdr:rowOff>178619</xdr:rowOff>
    </xdr:from>
    <xdr:to>
      <xdr:col>0</xdr:col>
      <xdr:colOff>1052403</xdr:colOff>
      <xdr:row>17</xdr:row>
      <xdr:rowOff>739500</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4"/>
        <a:stretch>
          <a:fillRect/>
        </a:stretch>
      </xdr:blipFill>
      <xdr:spPr>
        <a:xfrm>
          <a:off x="95248" y="13923194"/>
          <a:ext cx="957155" cy="560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47625</xdr:colOff>
      <xdr:row>5</xdr:row>
      <xdr:rowOff>226500</xdr:rowOff>
    </xdr:from>
    <xdr:ext cx="500063" cy="380048"/>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47625" y="3619781"/>
          <a:ext cx="500063" cy="380048"/>
        </a:xfrm>
        <a:prstGeom prst="rect">
          <a:avLst/>
        </a:prstGeom>
      </xdr:spPr>
    </xdr:pic>
    <xdr:clientData/>
  </xdr:oneCellAnchor>
  <xdr:oneCellAnchor>
    <xdr:from>
      <xdr:col>0</xdr:col>
      <xdr:colOff>676275</xdr:colOff>
      <xdr:row>5</xdr:row>
      <xdr:rowOff>71436</xdr:rowOff>
    </xdr:from>
    <xdr:ext cx="338713" cy="714377"/>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6275" y="3464717"/>
          <a:ext cx="338713" cy="714377"/>
        </a:xfrm>
        <a:prstGeom prst="rect">
          <a:avLst/>
        </a:prstGeom>
      </xdr:spPr>
    </xdr:pic>
    <xdr:clientData/>
  </xdr:oneCellAnchor>
  <xdr:twoCellAnchor editAs="oneCell">
    <xdr:from>
      <xdr:col>0</xdr:col>
      <xdr:colOff>107157</xdr:colOff>
      <xdr:row>6</xdr:row>
      <xdr:rowOff>178593</xdr:rowOff>
    </xdr:from>
    <xdr:to>
      <xdr:col>0</xdr:col>
      <xdr:colOff>1110457</xdr:colOff>
      <xdr:row>6</xdr:row>
      <xdr:rowOff>702468</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07157" y="3833812"/>
          <a:ext cx="1003300" cy="523875"/>
        </a:xfrm>
        <a:prstGeom prst="rect">
          <a:avLst/>
        </a:prstGeom>
      </xdr:spPr>
    </xdr:pic>
    <xdr:clientData/>
  </xdr:twoCellAnchor>
  <xdr:twoCellAnchor editAs="oneCell">
    <xdr:from>
      <xdr:col>0</xdr:col>
      <xdr:colOff>322783</xdr:colOff>
      <xdr:row>8</xdr:row>
      <xdr:rowOff>95251</xdr:rowOff>
    </xdr:from>
    <xdr:to>
      <xdr:col>0</xdr:col>
      <xdr:colOff>829988</xdr:colOff>
      <xdr:row>8</xdr:row>
      <xdr:rowOff>738187</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322783" y="5988845"/>
          <a:ext cx="507205" cy="642936"/>
        </a:xfrm>
        <a:prstGeom prst="rect">
          <a:avLst/>
        </a:prstGeom>
      </xdr:spPr>
    </xdr:pic>
    <xdr:clientData/>
  </xdr:twoCellAnchor>
  <xdr:twoCellAnchor editAs="oneCell">
    <xdr:from>
      <xdr:col>0</xdr:col>
      <xdr:colOff>242133</xdr:colOff>
      <xdr:row>9</xdr:row>
      <xdr:rowOff>1</xdr:rowOff>
    </xdr:from>
    <xdr:to>
      <xdr:col>0</xdr:col>
      <xdr:colOff>1004133</xdr:colOff>
      <xdr:row>9</xdr:row>
      <xdr:rowOff>762001</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a:stretch>
          <a:fillRect/>
        </a:stretch>
      </xdr:blipFill>
      <xdr:spPr>
        <a:xfrm>
          <a:off x="242133" y="6727032"/>
          <a:ext cx="762000" cy="762000"/>
        </a:xfrm>
        <a:prstGeom prst="rect">
          <a:avLst/>
        </a:prstGeom>
      </xdr:spPr>
    </xdr:pic>
    <xdr:clientData/>
  </xdr:twoCellAnchor>
  <xdr:twoCellAnchor editAs="oneCell">
    <xdr:from>
      <xdr:col>0</xdr:col>
      <xdr:colOff>297658</xdr:colOff>
      <xdr:row>10</xdr:row>
      <xdr:rowOff>43473</xdr:rowOff>
    </xdr:from>
    <xdr:to>
      <xdr:col>0</xdr:col>
      <xdr:colOff>1083470</xdr:colOff>
      <xdr:row>10</xdr:row>
      <xdr:rowOff>788987</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6"/>
        <a:stretch>
          <a:fillRect/>
        </a:stretch>
      </xdr:blipFill>
      <xdr:spPr>
        <a:xfrm>
          <a:off x="297658" y="7603942"/>
          <a:ext cx="785812" cy="745514"/>
        </a:xfrm>
        <a:prstGeom prst="rect">
          <a:avLst/>
        </a:prstGeom>
      </xdr:spPr>
    </xdr:pic>
    <xdr:clientData/>
  </xdr:twoCellAnchor>
  <xdr:twoCellAnchor editAs="oneCell">
    <xdr:from>
      <xdr:col>0</xdr:col>
      <xdr:colOff>71438</xdr:colOff>
      <xdr:row>11</xdr:row>
      <xdr:rowOff>178593</xdr:rowOff>
    </xdr:from>
    <xdr:to>
      <xdr:col>1</xdr:col>
      <xdr:colOff>9224</xdr:colOff>
      <xdr:row>11</xdr:row>
      <xdr:rowOff>740400</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7"/>
        <a:stretch>
          <a:fillRect/>
        </a:stretch>
      </xdr:blipFill>
      <xdr:spPr>
        <a:xfrm>
          <a:off x="71438" y="8572499"/>
          <a:ext cx="1080786" cy="561807"/>
        </a:xfrm>
        <a:prstGeom prst="rect">
          <a:avLst/>
        </a:prstGeom>
      </xdr:spPr>
    </xdr:pic>
    <xdr:clientData/>
  </xdr:twoCellAnchor>
  <xdr:twoCellAnchor editAs="oneCell">
    <xdr:from>
      <xdr:col>0</xdr:col>
      <xdr:colOff>333375</xdr:colOff>
      <xdr:row>14</xdr:row>
      <xdr:rowOff>155712</xdr:rowOff>
    </xdr:from>
    <xdr:to>
      <xdr:col>0</xdr:col>
      <xdr:colOff>928680</xdr:colOff>
      <xdr:row>14</xdr:row>
      <xdr:rowOff>754603</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8"/>
        <a:stretch>
          <a:fillRect/>
        </a:stretch>
      </xdr:blipFill>
      <xdr:spPr>
        <a:xfrm>
          <a:off x="333375" y="11049931"/>
          <a:ext cx="595305" cy="598891"/>
        </a:xfrm>
        <a:prstGeom prst="rect">
          <a:avLst/>
        </a:prstGeom>
      </xdr:spPr>
    </xdr:pic>
    <xdr:clientData/>
  </xdr:twoCellAnchor>
  <xdr:twoCellAnchor editAs="oneCell">
    <xdr:from>
      <xdr:col>0</xdr:col>
      <xdr:colOff>209625</xdr:colOff>
      <xdr:row>14</xdr:row>
      <xdr:rowOff>821532</xdr:rowOff>
    </xdr:from>
    <xdr:to>
      <xdr:col>0</xdr:col>
      <xdr:colOff>1030240</xdr:colOff>
      <xdr:row>15</xdr:row>
      <xdr:rowOff>750093</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9"/>
        <a:stretch>
          <a:fillRect/>
        </a:stretch>
      </xdr:blipFill>
      <xdr:spPr>
        <a:xfrm>
          <a:off x="209625" y="11715751"/>
          <a:ext cx="820615" cy="761999"/>
        </a:xfrm>
        <a:prstGeom prst="rect">
          <a:avLst/>
        </a:prstGeom>
      </xdr:spPr>
    </xdr:pic>
    <xdr:clientData/>
  </xdr:twoCellAnchor>
  <xdr:twoCellAnchor editAs="oneCell">
    <xdr:from>
      <xdr:col>0</xdr:col>
      <xdr:colOff>154782</xdr:colOff>
      <xdr:row>16</xdr:row>
      <xdr:rowOff>279967</xdr:rowOff>
    </xdr:from>
    <xdr:to>
      <xdr:col>0</xdr:col>
      <xdr:colOff>1107282</xdr:colOff>
      <xdr:row>16</xdr:row>
      <xdr:rowOff>757461</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0"/>
        <a:stretch>
          <a:fillRect/>
        </a:stretch>
      </xdr:blipFill>
      <xdr:spPr>
        <a:xfrm>
          <a:off x="154782" y="13257780"/>
          <a:ext cx="952500" cy="477494"/>
        </a:xfrm>
        <a:prstGeom prst="rect">
          <a:avLst/>
        </a:prstGeom>
      </xdr:spPr>
    </xdr:pic>
    <xdr:clientData/>
  </xdr:twoCellAnchor>
  <xdr:oneCellAnchor>
    <xdr:from>
      <xdr:col>0</xdr:col>
      <xdr:colOff>285749</xdr:colOff>
      <xdr:row>17</xdr:row>
      <xdr:rowOff>0</xdr:rowOff>
    </xdr:from>
    <xdr:ext cx="596481" cy="715062"/>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85749" y="13441469"/>
          <a:ext cx="596481" cy="715062"/>
        </a:xfrm>
        <a:prstGeom prst="rect">
          <a:avLst/>
        </a:prstGeom>
      </xdr:spPr>
    </xdr:pic>
    <xdr:clientData/>
  </xdr:oneCellAnchor>
  <xdr:twoCellAnchor editAs="oneCell">
    <xdr:from>
      <xdr:col>0</xdr:col>
      <xdr:colOff>95248</xdr:colOff>
      <xdr:row>17</xdr:row>
      <xdr:rowOff>178619</xdr:rowOff>
    </xdr:from>
    <xdr:to>
      <xdr:col>0</xdr:col>
      <xdr:colOff>1052403</xdr:colOff>
      <xdr:row>17</xdr:row>
      <xdr:rowOff>739500</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2"/>
        <a:stretch>
          <a:fillRect/>
        </a:stretch>
      </xdr:blipFill>
      <xdr:spPr>
        <a:xfrm>
          <a:off x="95248" y="14406588"/>
          <a:ext cx="957155" cy="560881"/>
        </a:xfrm>
        <a:prstGeom prst="rect">
          <a:avLst/>
        </a:prstGeom>
      </xdr:spPr>
    </xdr:pic>
    <xdr:clientData/>
  </xdr:twoCellAnchor>
  <xdr:twoCellAnchor editAs="oneCell">
    <xdr:from>
      <xdr:col>0</xdr:col>
      <xdr:colOff>0</xdr:colOff>
      <xdr:row>4</xdr:row>
      <xdr:rowOff>0</xdr:rowOff>
    </xdr:from>
    <xdr:to>
      <xdr:col>0</xdr:col>
      <xdr:colOff>915110</xdr:colOff>
      <xdr:row>4</xdr:row>
      <xdr:rowOff>739776</xdr:rowOff>
    </xdr:to>
    <xdr:pic>
      <xdr:nvPicPr>
        <xdr:cNvPr id="14" name="Picture 13" descr="Black Symbols - Furniture"/>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3140" t="5411" r="77053" b="78825"/>
        <a:stretch/>
      </xdr:blipFill>
      <xdr:spPr bwMode="auto">
        <a:xfrm>
          <a:off x="0" y="2143125"/>
          <a:ext cx="915110" cy="739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55566</xdr:colOff>
      <xdr:row>7</xdr:row>
      <xdr:rowOff>15876</xdr:rowOff>
    </xdr:from>
    <xdr:to>
      <xdr:col>0</xdr:col>
      <xdr:colOff>936725</xdr:colOff>
      <xdr:row>8</xdr:row>
      <xdr:rowOff>3969</xdr:rowOff>
    </xdr:to>
    <xdr:pic>
      <xdr:nvPicPr>
        <xdr:cNvPr id="15" name="Picture 14"/>
        <xdr:cNvPicPr>
          <a:picLocks noChangeAspect="1"/>
        </xdr:cNvPicPr>
      </xdr:nvPicPr>
      <xdr:blipFill rotWithShape="1">
        <a:blip xmlns:r="http://schemas.openxmlformats.org/officeDocument/2006/relationships" r:embed="rId14"/>
        <a:srcRect l="61030" t="60601" r="2075" b="6586"/>
        <a:stretch/>
      </xdr:blipFill>
      <xdr:spPr>
        <a:xfrm>
          <a:off x="55566" y="4635501"/>
          <a:ext cx="881159" cy="813593"/>
        </a:xfrm>
        <a:prstGeom prst="rect">
          <a:avLst/>
        </a:prstGeom>
      </xdr:spPr>
    </xdr:pic>
    <xdr:clientData/>
  </xdr:twoCellAnchor>
  <xdr:twoCellAnchor editAs="oneCell">
    <xdr:from>
      <xdr:col>0</xdr:col>
      <xdr:colOff>127003</xdr:colOff>
      <xdr:row>12</xdr:row>
      <xdr:rowOff>134938</xdr:rowOff>
    </xdr:from>
    <xdr:to>
      <xdr:col>0</xdr:col>
      <xdr:colOff>1090840</xdr:colOff>
      <xdr:row>12</xdr:row>
      <xdr:rowOff>539750</xdr:rowOff>
    </xdr:to>
    <xdr:pic>
      <xdr:nvPicPr>
        <xdr:cNvPr id="17" name="Picture 16"/>
        <xdr:cNvPicPr>
          <a:picLocks noChangeAspect="1"/>
        </xdr:cNvPicPr>
      </xdr:nvPicPr>
      <xdr:blipFill rotWithShape="1">
        <a:blip xmlns:r="http://schemas.openxmlformats.org/officeDocument/2006/relationships" r:embed="rId15"/>
        <a:srcRect l="7472" t="5066" r="58563" b="81641"/>
        <a:stretch/>
      </xdr:blipFill>
      <xdr:spPr>
        <a:xfrm>
          <a:off x="127003" y="8882063"/>
          <a:ext cx="963837" cy="404812"/>
        </a:xfrm>
        <a:prstGeom prst="rect">
          <a:avLst/>
        </a:prstGeom>
      </xdr:spPr>
    </xdr:pic>
    <xdr:clientData/>
  </xdr:twoCellAnchor>
  <xdr:twoCellAnchor editAs="oneCell">
    <xdr:from>
      <xdr:col>0</xdr:col>
      <xdr:colOff>309563</xdr:colOff>
      <xdr:row>13</xdr:row>
      <xdr:rowOff>47627</xdr:rowOff>
    </xdr:from>
    <xdr:to>
      <xdr:col>0</xdr:col>
      <xdr:colOff>726283</xdr:colOff>
      <xdr:row>13</xdr:row>
      <xdr:rowOff>780350</xdr:rowOff>
    </xdr:to>
    <xdr:pic>
      <xdr:nvPicPr>
        <xdr:cNvPr id="20" name="Picture 19"/>
        <xdr:cNvPicPr>
          <a:picLocks noChangeAspect="1"/>
        </xdr:cNvPicPr>
      </xdr:nvPicPr>
      <xdr:blipFill rotWithShape="1">
        <a:blip xmlns:r="http://schemas.openxmlformats.org/officeDocument/2006/relationships" r:embed="rId16"/>
        <a:srcRect l="68099" t="3226" r="5826" b="53097"/>
        <a:stretch/>
      </xdr:blipFill>
      <xdr:spPr>
        <a:xfrm>
          <a:off x="309563" y="10213977"/>
          <a:ext cx="416720" cy="732723"/>
        </a:xfrm>
        <a:prstGeom prst="rect">
          <a:avLst/>
        </a:prstGeom>
      </xdr:spPr>
    </xdr:pic>
    <xdr:clientData/>
  </xdr:twoCellAnchor>
  <xdr:twoCellAnchor editAs="oneCell">
    <xdr:from>
      <xdr:col>3</xdr:col>
      <xdr:colOff>31752</xdr:colOff>
      <xdr:row>2</xdr:row>
      <xdr:rowOff>0</xdr:rowOff>
    </xdr:from>
    <xdr:to>
      <xdr:col>3</xdr:col>
      <xdr:colOff>903289</xdr:colOff>
      <xdr:row>2</xdr:row>
      <xdr:rowOff>871537</xdr:rowOff>
    </xdr:to>
    <xdr:pic>
      <xdr:nvPicPr>
        <xdr:cNvPr id="23" name="Picture 2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7"/>
        <a:stretch>
          <a:fillRect/>
        </a:stretch>
      </xdr:blipFill>
      <xdr:spPr>
        <a:xfrm>
          <a:off x="3968752" y="849313"/>
          <a:ext cx="871537" cy="871537"/>
        </a:xfrm>
        <a:prstGeom prst="rect">
          <a:avLst/>
        </a:prstGeom>
      </xdr:spPr>
    </xdr:pic>
    <xdr:clientData/>
  </xdr:twoCellAnchor>
  <xdr:twoCellAnchor editAs="oneCell">
    <xdr:from>
      <xdr:col>11</xdr:col>
      <xdr:colOff>31752</xdr:colOff>
      <xdr:row>2</xdr:row>
      <xdr:rowOff>31752</xdr:rowOff>
    </xdr:from>
    <xdr:to>
      <xdr:col>11</xdr:col>
      <xdr:colOff>877891</xdr:colOff>
      <xdr:row>2</xdr:row>
      <xdr:rowOff>834234</xdr:rowOff>
    </xdr:to>
    <xdr:pic>
      <xdr:nvPicPr>
        <xdr:cNvPr id="26" name="Picture 25">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8"/>
        <a:stretch>
          <a:fillRect/>
        </a:stretch>
      </xdr:blipFill>
      <xdr:spPr>
        <a:xfrm>
          <a:off x="12565065" y="881065"/>
          <a:ext cx="846139" cy="802482"/>
        </a:xfrm>
        <a:prstGeom prst="rect">
          <a:avLst/>
        </a:prstGeom>
      </xdr:spPr>
    </xdr:pic>
    <xdr:clientData/>
  </xdr:twoCellAnchor>
  <xdr:twoCellAnchor editAs="oneCell">
    <xdr:from>
      <xdr:col>15</xdr:col>
      <xdr:colOff>47628</xdr:colOff>
      <xdr:row>2</xdr:row>
      <xdr:rowOff>0</xdr:rowOff>
    </xdr:from>
    <xdr:to>
      <xdr:col>15</xdr:col>
      <xdr:colOff>931350</xdr:colOff>
      <xdr:row>3</xdr:row>
      <xdr:rowOff>37884</xdr:rowOff>
    </xdr:to>
    <xdr:pic>
      <xdr:nvPicPr>
        <xdr:cNvPr id="27" name="Picture 26"/>
        <xdr:cNvPicPr>
          <a:picLocks noChangeAspect="1"/>
        </xdr:cNvPicPr>
      </xdr:nvPicPr>
      <xdr:blipFill rotWithShape="1">
        <a:blip xmlns:r="http://schemas.openxmlformats.org/officeDocument/2006/relationships" r:embed="rId19"/>
        <a:srcRect l="5448" t="1936" r="75184" b="77746"/>
        <a:stretch/>
      </xdr:blipFill>
      <xdr:spPr>
        <a:xfrm>
          <a:off x="16692566" y="849313"/>
          <a:ext cx="883722" cy="966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297180</xdr:colOff>
      <xdr:row>25</xdr:row>
      <xdr:rowOff>15240</xdr:rowOff>
    </xdr:from>
    <xdr:to>
      <xdr:col>0</xdr:col>
      <xdr:colOff>541020</xdr:colOff>
      <xdr:row>25</xdr:row>
      <xdr:rowOff>144780</xdr:rowOff>
    </xdr:to>
    <xdr:sp macro="" textlink="">
      <xdr:nvSpPr>
        <xdr:cNvPr id="2" name="Right Arrow 1">
          <a:extLst>
            <a:ext uri="{FF2B5EF4-FFF2-40B4-BE49-F238E27FC236}">
              <a16:creationId xmlns:a16="http://schemas.microsoft.com/office/drawing/2014/main" id="{00000000-0008-0000-0200-000002000000}"/>
            </a:ext>
          </a:extLst>
        </xdr:cNvPr>
        <xdr:cNvSpPr/>
      </xdr:nvSpPr>
      <xdr:spPr>
        <a:xfrm>
          <a:off x="297180" y="17493615"/>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26</xdr:row>
      <xdr:rowOff>15240</xdr:rowOff>
    </xdr:from>
    <xdr:to>
      <xdr:col>0</xdr:col>
      <xdr:colOff>541020</xdr:colOff>
      <xdr:row>26</xdr:row>
      <xdr:rowOff>144780</xdr:rowOff>
    </xdr:to>
    <xdr:sp macro="" textlink="">
      <xdr:nvSpPr>
        <xdr:cNvPr id="3" name="Right Arrow 2">
          <a:extLst>
            <a:ext uri="{FF2B5EF4-FFF2-40B4-BE49-F238E27FC236}">
              <a16:creationId xmlns:a16="http://schemas.microsoft.com/office/drawing/2014/main" id="{00000000-0008-0000-0200-000003000000}"/>
            </a:ext>
          </a:extLst>
        </xdr:cNvPr>
        <xdr:cNvSpPr/>
      </xdr:nvSpPr>
      <xdr:spPr>
        <a:xfrm>
          <a:off x="297180" y="17693640"/>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29</xdr:row>
      <xdr:rowOff>15240</xdr:rowOff>
    </xdr:from>
    <xdr:to>
      <xdr:col>0</xdr:col>
      <xdr:colOff>541020</xdr:colOff>
      <xdr:row>29</xdr:row>
      <xdr:rowOff>144780</xdr:rowOff>
    </xdr:to>
    <xdr:sp macro="" textlink="">
      <xdr:nvSpPr>
        <xdr:cNvPr id="4" name="Right Arrow 3">
          <a:extLst>
            <a:ext uri="{FF2B5EF4-FFF2-40B4-BE49-F238E27FC236}">
              <a16:creationId xmlns:a16="http://schemas.microsoft.com/office/drawing/2014/main" id="{00000000-0008-0000-0200-000004000000}"/>
            </a:ext>
          </a:extLst>
        </xdr:cNvPr>
        <xdr:cNvSpPr/>
      </xdr:nvSpPr>
      <xdr:spPr>
        <a:xfrm>
          <a:off x="297180" y="18293715"/>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32</xdr:row>
      <xdr:rowOff>15240</xdr:rowOff>
    </xdr:from>
    <xdr:to>
      <xdr:col>0</xdr:col>
      <xdr:colOff>541020</xdr:colOff>
      <xdr:row>32</xdr:row>
      <xdr:rowOff>144780</xdr:rowOff>
    </xdr:to>
    <xdr:sp macro="" textlink="">
      <xdr:nvSpPr>
        <xdr:cNvPr id="5" name="Right Arrow 4">
          <a:extLst>
            <a:ext uri="{FF2B5EF4-FFF2-40B4-BE49-F238E27FC236}">
              <a16:creationId xmlns:a16="http://schemas.microsoft.com/office/drawing/2014/main" id="{00000000-0008-0000-0200-000005000000}"/>
            </a:ext>
          </a:extLst>
        </xdr:cNvPr>
        <xdr:cNvSpPr/>
      </xdr:nvSpPr>
      <xdr:spPr>
        <a:xfrm>
          <a:off x="297180" y="18893790"/>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33</xdr:row>
      <xdr:rowOff>15240</xdr:rowOff>
    </xdr:from>
    <xdr:to>
      <xdr:col>0</xdr:col>
      <xdr:colOff>541020</xdr:colOff>
      <xdr:row>33</xdr:row>
      <xdr:rowOff>144780</xdr:rowOff>
    </xdr:to>
    <xdr:sp macro="" textlink="">
      <xdr:nvSpPr>
        <xdr:cNvPr id="6" name="Right Arrow 5">
          <a:extLst>
            <a:ext uri="{FF2B5EF4-FFF2-40B4-BE49-F238E27FC236}">
              <a16:creationId xmlns:a16="http://schemas.microsoft.com/office/drawing/2014/main" id="{00000000-0008-0000-0200-000006000000}"/>
            </a:ext>
          </a:extLst>
        </xdr:cNvPr>
        <xdr:cNvSpPr/>
      </xdr:nvSpPr>
      <xdr:spPr>
        <a:xfrm>
          <a:off x="297180" y="19093815"/>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34</xdr:row>
      <xdr:rowOff>15240</xdr:rowOff>
    </xdr:from>
    <xdr:to>
      <xdr:col>0</xdr:col>
      <xdr:colOff>541020</xdr:colOff>
      <xdr:row>34</xdr:row>
      <xdr:rowOff>144780</xdr:rowOff>
    </xdr:to>
    <xdr:sp macro="" textlink="">
      <xdr:nvSpPr>
        <xdr:cNvPr id="7" name="Right Arrow 6">
          <a:extLst>
            <a:ext uri="{FF2B5EF4-FFF2-40B4-BE49-F238E27FC236}">
              <a16:creationId xmlns:a16="http://schemas.microsoft.com/office/drawing/2014/main" id="{00000000-0008-0000-0200-000007000000}"/>
            </a:ext>
          </a:extLst>
        </xdr:cNvPr>
        <xdr:cNvSpPr/>
      </xdr:nvSpPr>
      <xdr:spPr>
        <a:xfrm>
          <a:off x="297180" y="19293840"/>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35</xdr:row>
      <xdr:rowOff>15240</xdr:rowOff>
    </xdr:from>
    <xdr:to>
      <xdr:col>0</xdr:col>
      <xdr:colOff>541020</xdr:colOff>
      <xdr:row>35</xdr:row>
      <xdr:rowOff>144780</xdr:rowOff>
    </xdr:to>
    <xdr:sp macro="" textlink="">
      <xdr:nvSpPr>
        <xdr:cNvPr id="8" name="Right Arrow 7">
          <a:extLst>
            <a:ext uri="{FF2B5EF4-FFF2-40B4-BE49-F238E27FC236}">
              <a16:creationId xmlns:a16="http://schemas.microsoft.com/office/drawing/2014/main" id="{00000000-0008-0000-0200-000008000000}"/>
            </a:ext>
          </a:extLst>
        </xdr:cNvPr>
        <xdr:cNvSpPr/>
      </xdr:nvSpPr>
      <xdr:spPr>
        <a:xfrm>
          <a:off x="297180" y="19493865"/>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36</xdr:row>
      <xdr:rowOff>45720</xdr:rowOff>
    </xdr:from>
    <xdr:to>
      <xdr:col>0</xdr:col>
      <xdr:colOff>541020</xdr:colOff>
      <xdr:row>36</xdr:row>
      <xdr:rowOff>175260</xdr:rowOff>
    </xdr:to>
    <xdr:sp macro="" textlink="">
      <xdr:nvSpPr>
        <xdr:cNvPr id="9" name="Right Arrow 8">
          <a:extLst>
            <a:ext uri="{FF2B5EF4-FFF2-40B4-BE49-F238E27FC236}">
              <a16:creationId xmlns:a16="http://schemas.microsoft.com/office/drawing/2014/main" id="{00000000-0008-0000-0200-000009000000}"/>
            </a:ext>
          </a:extLst>
        </xdr:cNvPr>
        <xdr:cNvSpPr/>
      </xdr:nvSpPr>
      <xdr:spPr>
        <a:xfrm>
          <a:off x="297180" y="19724370"/>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40</xdr:row>
      <xdr:rowOff>22860</xdr:rowOff>
    </xdr:from>
    <xdr:to>
      <xdr:col>0</xdr:col>
      <xdr:colOff>541020</xdr:colOff>
      <xdr:row>40</xdr:row>
      <xdr:rowOff>152400</xdr:rowOff>
    </xdr:to>
    <xdr:sp macro="" textlink="">
      <xdr:nvSpPr>
        <xdr:cNvPr id="10" name="Right Arrow 9">
          <a:extLst>
            <a:ext uri="{FF2B5EF4-FFF2-40B4-BE49-F238E27FC236}">
              <a16:creationId xmlns:a16="http://schemas.microsoft.com/office/drawing/2014/main" id="{00000000-0008-0000-0200-00000A000000}"/>
            </a:ext>
          </a:extLst>
        </xdr:cNvPr>
        <xdr:cNvSpPr/>
      </xdr:nvSpPr>
      <xdr:spPr>
        <a:xfrm>
          <a:off x="297180" y="20501610"/>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44</xdr:row>
      <xdr:rowOff>15240</xdr:rowOff>
    </xdr:from>
    <xdr:to>
      <xdr:col>0</xdr:col>
      <xdr:colOff>541020</xdr:colOff>
      <xdr:row>44</xdr:row>
      <xdr:rowOff>144780</xdr:rowOff>
    </xdr:to>
    <xdr:sp macro="" textlink="">
      <xdr:nvSpPr>
        <xdr:cNvPr id="11" name="Right Arrow 10">
          <a:extLst>
            <a:ext uri="{FF2B5EF4-FFF2-40B4-BE49-F238E27FC236}">
              <a16:creationId xmlns:a16="http://schemas.microsoft.com/office/drawing/2014/main" id="{00000000-0008-0000-0200-00000B000000}"/>
            </a:ext>
          </a:extLst>
        </xdr:cNvPr>
        <xdr:cNvSpPr/>
      </xdr:nvSpPr>
      <xdr:spPr>
        <a:xfrm>
          <a:off x="297180" y="21294090"/>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45</xdr:row>
      <xdr:rowOff>15240</xdr:rowOff>
    </xdr:from>
    <xdr:to>
      <xdr:col>0</xdr:col>
      <xdr:colOff>541020</xdr:colOff>
      <xdr:row>45</xdr:row>
      <xdr:rowOff>144780</xdr:rowOff>
    </xdr:to>
    <xdr:sp macro="" textlink="">
      <xdr:nvSpPr>
        <xdr:cNvPr id="12" name="Right Arrow 11">
          <a:extLst>
            <a:ext uri="{FF2B5EF4-FFF2-40B4-BE49-F238E27FC236}">
              <a16:creationId xmlns:a16="http://schemas.microsoft.com/office/drawing/2014/main" id="{00000000-0008-0000-0200-00000C000000}"/>
            </a:ext>
          </a:extLst>
        </xdr:cNvPr>
        <xdr:cNvSpPr/>
      </xdr:nvSpPr>
      <xdr:spPr>
        <a:xfrm>
          <a:off x="297180" y="21494115"/>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46</xdr:row>
      <xdr:rowOff>15240</xdr:rowOff>
    </xdr:from>
    <xdr:to>
      <xdr:col>0</xdr:col>
      <xdr:colOff>541020</xdr:colOff>
      <xdr:row>46</xdr:row>
      <xdr:rowOff>144780</xdr:rowOff>
    </xdr:to>
    <xdr:sp macro="" textlink="">
      <xdr:nvSpPr>
        <xdr:cNvPr id="13" name="Right Arrow 12">
          <a:extLst>
            <a:ext uri="{FF2B5EF4-FFF2-40B4-BE49-F238E27FC236}">
              <a16:creationId xmlns:a16="http://schemas.microsoft.com/office/drawing/2014/main" id="{00000000-0008-0000-0200-00000D000000}"/>
            </a:ext>
          </a:extLst>
        </xdr:cNvPr>
        <xdr:cNvSpPr/>
      </xdr:nvSpPr>
      <xdr:spPr>
        <a:xfrm>
          <a:off x="297180" y="21694140"/>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47</xdr:row>
      <xdr:rowOff>15240</xdr:rowOff>
    </xdr:from>
    <xdr:to>
      <xdr:col>0</xdr:col>
      <xdr:colOff>541020</xdr:colOff>
      <xdr:row>47</xdr:row>
      <xdr:rowOff>144780</xdr:rowOff>
    </xdr:to>
    <xdr:sp macro="" textlink="">
      <xdr:nvSpPr>
        <xdr:cNvPr id="14" name="Right Arrow 13">
          <a:extLst>
            <a:ext uri="{FF2B5EF4-FFF2-40B4-BE49-F238E27FC236}">
              <a16:creationId xmlns:a16="http://schemas.microsoft.com/office/drawing/2014/main" id="{00000000-0008-0000-0200-00000E000000}"/>
            </a:ext>
          </a:extLst>
        </xdr:cNvPr>
        <xdr:cNvSpPr/>
      </xdr:nvSpPr>
      <xdr:spPr>
        <a:xfrm>
          <a:off x="297180" y="21894165"/>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297180</xdr:colOff>
      <xdr:row>48</xdr:row>
      <xdr:rowOff>15240</xdr:rowOff>
    </xdr:from>
    <xdr:to>
      <xdr:col>0</xdr:col>
      <xdr:colOff>541020</xdr:colOff>
      <xdr:row>48</xdr:row>
      <xdr:rowOff>144780</xdr:rowOff>
    </xdr:to>
    <xdr:sp macro="" textlink="">
      <xdr:nvSpPr>
        <xdr:cNvPr id="15" name="Right Arrow 14">
          <a:extLst>
            <a:ext uri="{FF2B5EF4-FFF2-40B4-BE49-F238E27FC236}">
              <a16:creationId xmlns:a16="http://schemas.microsoft.com/office/drawing/2014/main" id="{00000000-0008-0000-0200-00000F000000}"/>
            </a:ext>
          </a:extLst>
        </xdr:cNvPr>
        <xdr:cNvSpPr/>
      </xdr:nvSpPr>
      <xdr:spPr>
        <a:xfrm>
          <a:off x="297180" y="22094190"/>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289560</xdr:colOff>
      <xdr:row>41</xdr:row>
      <xdr:rowOff>30480</xdr:rowOff>
    </xdr:from>
    <xdr:to>
      <xdr:col>0</xdr:col>
      <xdr:colOff>533400</xdr:colOff>
      <xdr:row>41</xdr:row>
      <xdr:rowOff>160020</xdr:rowOff>
    </xdr:to>
    <xdr:sp macro="" textlink="">
      <xdr:nvSpPr>
        <xdr:cNvPr id="16" name="Right Arrow 15">
          <a:extLst>
            <a:ext uri="{FF2B5EF4-FFF2-40B4-BE49-F238E27FC236}">
              <a16:creationId xmlns:a16="http://schemas.microsoft.com/office/drawing/2014/main" id="{00000000-0008-0000-0200-000010000000}"/>
            </a:ext>
          </a:extLst>
        </xdr:cNvPr>
        <xdr:cNvSpPr/>
      </xdr:nvSpPr>
      <xdr:spPr>
        <a:xfrm>
          <a:off x="289560" y="20709255"/>
          <a:ext cx="243840" cy="1295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5"/>
  <sheetViews>
    <sheetView topLeftCell="A18" zoomScale="80" zoomScaleNormal="80" workbookViewId="0">
      <pane xSplit="3" topLeftCell="D1" activePane="topRight" state="frozen"/>
      <selection pane="topRight" activeCell="B42" sqref="B42"/>
    </sheetView>
  </sheetViews>
  <sheetFormatPr defaultColWidth="9.1796875" defaultRowHeight="15.5" x14ac:dyDescent="0.35"/>
  <cols>
    <col min="1" max="1" width="17.26953125" style="35" customWidth="1"/>
    <col min="2" max="2" width="9.26953125" style="42" customWidth="1"/>
    <col min="3" max="3" width="33.26953125" style="57" customWidth="1"/>
    <col min="4" max="4" width="17.54296875" style="37" customWidth="1"/>
    <col min="5" max="5" width="17" style="37" customWidth="1"/>
    <col min="6" max="6" width="16.81640625" style="57" customWidth="1"/>
    <col min="7" max="7" width="13.81640625" style="86" hidden="1" customWidth="1"/>
    <col min="8" max="8" width="20.26953125" style="81" customWidth="1"/>
    <col min="9" max="9" width="15.81640625" style="38" customWidth="1"/>
    <col min="10" max="10" width="11.453125" style="57" customWidth="1"/>
    <col min="11" max="16384" width="9.1796875" style="35"/>
  </cols>
  <sheetData>
    <row r="1" spans="1:40" ht="23.5" x14ac:dyDescent="0.55000000000000004">
      <c r="A1" s="108" t="s">
        <v>0</v>
      </c>
      <c r="B1" s="109"/>
      <c r="C1" s="110"/>
      <c r="D1" s="111"/>
      <c r="E1" s="111"/>
      <c r="F1" s="145"/>
      <c r="G1" s="112"/>
      <c r="H1" s="113"/>
      <c r="I1" s="114"/>
      <c r="J1" s="110"/>
    </row>
    <row r="2" spans="1:40" s="39" customFormat="1" ht="38.25" customHeight="1" x14ac:dyDescent="0.55000000000000004">
      <c r="A2" s="115"/>
      <c r="B2" s="116"/>
      <c r="C2" s="58"/>
      <c r="D2" s="40"/>
      <c r="E2" s="40"/>
      <c r="F2" s="62"/>
      <c r="G2" s="85"/>
      <c r="H2" s="116"/>
      <c r="I2" s="41"/>
      <c r="J2" s="58"/>
    </row>
    <row r="3" spans="1:40" ht="79.5" customHeight="1" x14ac:dyDescent="0.55000000000000004">
      <c r="A3" s="56"/>
      <c r="B3" s="117" t="s">
        <v>1</v>
      </c>
      <c r="C3" s="78" t="str">
        <f>+'Demand Worksheet'!C3</f>
        <v>Your Town</v>
      </c>
      <c r="F3" s="63"/>
      <c r="H3" s="82" t="s">
        <v>2</v>
      </c>
    </row>
    <row r="4" spans="1:40" s="36" customFormat="1" ht="55.5" x14ac:dyDescent="0.45">
      <c r="A4" s="118"/>
      <c r="B4" s="119" t="s">
        <v>3</v>
      </c>
      <c r="C4" s="79" t="s">
        <v>4</v>
      </c>
      <c r="D4" s="50" t="s">
        <v>5</v>
      </c>
      <c r="E4" s="50" t="s">
        <v>6</v>
      </c>
      <c r="F4" s="53" t="s">
        <v>7</v>
      </c>
      <c r="G4" s="53" t="s">
        <v>8</v>
      </c>
      <c r="H4" s="83" t="s">
        <v>9</v>
      </c>
      <c r="I4" s="52" t="s">
        <v>10</v>
      </c>
      <c r="J4" s="59" t="s">
        <v>11</v>
      </c>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row>
    <row r="5" spans="1:40" s="49" customFormat="1" ht="65.25" customHeight="1" x14ac:dyDescent="0.35">
      <c r="A5" s="120"/>
      <c r="B5" s="65">
        <v>442</v>
      </c>
      <c r="C5" s="80" t="s">
        <v>12</v>
      </c>
      <c r="D5" s="55">
        <f>+'Demand Worksheet'!K5</f>
        <v>2421256.7129725637</v>
      </c>
      <c r="E5" s="47">
        <f>+'Demand Worksheet'!O5</f>
        <v>441662.95180577767</v>
      </c>
      <c r="F5" s="54">
        <f>+'Demand Worksheet'!S5</f>
        <v>255444.1595175117</v>
      </c>
      <c r="G5" s="54" t="e">
        <f>+'Demand Worksheet'!#REF!</f>
        <v>#REF!</v>
      </c>
      <c r="H5" s="77" t="e">
        <f>+D5+E5+F5+G5</f>
        <v>#REF!</v>
      </c>
      <c r="I5" s="51">
        <f>+'Econ Census Data'!I5</f>
        <v>1726206.0738788326</v>
      </c>
      <c r="J5" s="60" t="e">
        <f t="shared" ref="J5" si="0">+H5/I5</f>
        <v>#REF!</v>
      </c>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row>
    <row r="6" spans="1:40" s="49" customFormat="1" ht="65.25" customHeight="1" x14ac:dyDescent="0.35">
      <c r="A6" s="121"/>
      <c r="B6" s="65">
        <v>443</v>
      </c>
      <c r="C6" s="80" t="s">
        <v>13</v>
      </c>
      <c r="D6" s="55">
        <f>+'Demand Worksheet'!K6</f>
        <v>2805237.6448634998</v>
      </c>
      <c r="E6" s="47">
        <f>+'Demand Worksheet'!O6</f>
        <v>511705.153819078</v>
      </c>
      <c r="F6" s="54">
        <f>+'Demand Worksheet'!S6</f>
        <v>295954.39781323198</v>
      </c>
      <c r="G6" s="54" t="e">
        <f>+'Demand Worksheet'!#REF!</f>
        <v>#REF!</v>
      </c>
      <c r="H6" s="77" t="e">
        <f t="shared" ref="H6:H18" si="1">+D6+E6+F6+G6</f>
        <v>#REF!</v>
      </c>
      <c r="I6" s="51">
        <f>+'Econ Census Data'!I6</f>
        <v>2123245.3808485246</v>
      </c>
      <c r="J6" s="60" t="e">
        <f t="shared" ref="J6:J18" si="2">+H6/I6</f>
        <v>#REF!</v>
      </c>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row>
    <row r="7" spans="1:40" s="49" customFormat="1" ht="65.25" customHeight="1" x14ac:dyDescent="0.35">
      <c r="A7" s="122"/>
      <c r="B7" s="65" t="s">
        <v>14</v>
      </c>
      <c r="C7" s="80" t="s">
        <v>15</v>
      </c>
      <c r="D7" s="55">
        <f>+'Demand Worksheet'!K7</f>
        <v>4030538.5638684635</v>
      </c>
      <c r="E7" s="47">
        <f>+'Demand Worksheet'!O7</f>
        <v>735213.06103048311</v>
      </c>
      <c r="F7" s="54">
        <f>+'Demand Worksheet'!S7</f>
        <v>425224.44246991508</v>
      </c>
      <c r="G7" s="54" t="e">
        <f>+'Demand Worksheet'!#REF!</f>
        <v>#REF!</v>
      </c>
      <c r="H7" s="77" t="e">
        <f t="shared" si="1"/>
        <v>#REF!</v>
      </c>
      <c r="I7" s="51">
        <f>+'Econ Census Data'!I7</f>
        <v>2067780.1796273571</v>
      </c>
      <c r="J7" s="60" t="e">
        <f t="shared" si="2"/>
        <v>#REF!</v>
      </c>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row>
    <row r="8" spans="1:40" s="49" customFormat="1" ht="65.25" customHeight="1" x14ac:dyDescent="0.35">
      <c r="A8" s="122"/>
      <c r="B8" s="65" t="s">
        <v>16</v>
      </c>
      <c r="C8" s="80" t="s">
        <v>17</v>
      </c>
      <c r="D8" s="55">
        <f>+'Demand Worksheet'!K8</f>
        <v>2261558.7426584512</v>
      </c>
      <c r="E8" s="47">
        <f>+'Demand Worksheet'!O8</f>
        <v>412532.34513015178</v>
      </c>
      <c r="F8" s="54">
        <f>+'Demand Worksheet'!S8</f>
        <v>238595.91968198487</v>
      </c>
      <c r="G8" s="54" t="e">
        <f>+'Demand Worksheet'!#REF!</f>
        <v>#REF!</v>
      </c>
      <c r="H8" s="77" t="e">
        <f t="shared" si="1"/>
        <v>#REF!</v>
      </c>
      <c r="I8" s="51">
        <f>+'Econ Census Data'!I8</f>
        <v>1023889.616383395</v>
      </c>
      <c r="J8" s="60" t="e">
        <f t="shared" si="2"/>
        <v>#REF!</v>
      </c>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row>
    <row r="9" spans="1:40" s="49" customFormat="1" ht="65.25" customHeight="1" x14ac:dyDescent="0.35">
      <c r="A9" s="122"/>
      <c r="B9" s="65">
        <v>446</v>
      </c>
      <c r="C9" s="80" t="s">
        <v>18</v>
      </c>
      <c r="D9" s="55">
        <f>+'Demand Worksheet'!K9</f>
        <v>7401138.7714376878</v>
      </c>
      <c r="E9" s="47">
        <f>+'Demand Worksheet'!O9</f>
        <v>1350046.3536161995</v>
      </c>
      <c r="F9" s="54">
        <f>+'Demand Worksheet'!S9</f>
        <v>780824.95871382265</v>
      </c>
      <c r="G9" s="54" t="e">
        <f>+'Demand Worksheet'!#REF!</f>
        <v>#REF!</v>
      </c>
      <c r="H9" s="77" t="e">
        <f t="shared" si="1"/>
        <v>#REF!</v>
      </c>
      <c r="I9" s="51">
        <f>+'Econ Census Data'!I9</f>
        <v>2943188.0438895198</v>
      </c>
      <c r="J9" s="60" t="e">
        <f t="shared" si="2"/>
        <v>#REF!</v>
      </c>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row>
    <row r="10" spans="1:40" s="49" customFormat="1" ht="65.25" customHeight="1" x14ac:dyDescent="0.35">
      <c r="A10" s="122"/>
      <c r="B10" s="65">
        <v>447</v>
      </c>
      <c r="C10" s="80" t="s">
        <v>19</v>
      </c>
      <c r="D10" s="55">
        <f>+'Demand Worksheet'!K10</f>
        <v>15066568.248407917</v>
      </c>
      <c r="E10" s="47">
        <f>+'Demand Worksheet'!O10</f>
        <v>2748302.1401747782</v>
      </c>
      <c r="F10" s="54">
        <f>+'Demand Worksheet'!S10</f>
        <v>1589532.7589212134</v>
      </c>
      <c r="G10" s="54" t="e">
        <f>+'Demand Worksheet'!#REF!</f>
        <v>#REF!</v>
      </c>
      <c r="H10" s="77" t="e">
        <f t="shared" si="1"/>
        <v>#REF!</v>
      </c>
      <c r="I10" s="51">
        <f>+'Econ Census Data'!I10</f>
        <v>4852275.5049333321</v>
      </c>
      <c r="J10" s="60" t="e">
        <f t="shared" si="2"/>
        <v>#REF!</v>
      </c>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row>
    <row r="11" spans="1:40" s="49" customFormat="1" ht="65.25" customHeight="1" x14ac:dyDescent="0.35">
      <c r="A11" s="122"/>
      <c r="B11" s="65">
        <v>448</v>
      </c>
      <c r="C11" s="80" t="s">
        <v>20</v>
      </c>
      <c r="D11" s="55">
        <f>+'Demand Worksheet'!K11</f>
        <v>6336360.4259389602</v>
      </c>
      <c r="E11" s="47">
        <f>+'Demand Worksheet'!O11</f>
        <v>1155819.4694645859</v>
      </c>
      <c r="F11" s="54">
        <f>+'Demand Worksheet'!S11</f>
        <v>668490.15006627294</v>
      </c>
      <c r="G11" s="54" t="e">
        <f>+'Demand Worksheet'!#REF!</f>
        <v>#REF!</v>
      </c>
      <c r="H11" s="77" t="e">
        <f t="shared" si="1"/>
        <v>#REF!</v>
      </c>
      <c r="I11" s="51">
        <f>+'Econ Census Data'!I11</f>
        <v>1580253.0406367371</v>
      </c>
      <c r="J11" s="60" t="e">
        <f t="shared" si="2"/>
        <v>#REF!</v>
      </c>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row>
    <row r="12" spans="1:40" s="49" customFormat="1" ht="65.25" customHeight="1" x14ac:dyDescent="0.35">
      <c r="A12" s="122"/>
      <c r="B12" s="65">
        <v>451</v>
      </c>
      <c r="C12" s="80" t="s">
        <v>21</v>
      </c>
      <c r="D12" s="55">
        <f>+'Demand Worksheet'!K12</f>
        <v>2104238.5947818141</v>
      </c>
      <c r="E12" s="47">
        <f>+'Demand Worksheet'!O12</f>
        <v>383835.47853296489</v>
      </c>
      <c r="F12" s="54">
        <f>+'Demand Worksheet'!S12</f>
        <v>221998.54166163385</v>
      </c>
      <c r="G12" s="54" t="e">
        <f>+'Demand Worksheet'!#REF!</f>
        <v>#REF!</v>
      </c>
      <c r="H12" s="77" t="e">
        <f t="shared" si="1"/>
        <v>#REF!</v>
      </c>
      <c r="I12" s="51">
        <f>+'Econ Census Data'!I12</f>
        <v>1670267.9095460037</v>
      </c>
      <c r="J12" s="60" t="e">
        <f t="shared" si="2"/>
        <v>#REF!</v>
      </c>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row>
    <row r="13" spans="1:40" s="49" customFormat="1" ht="65.25" customHeight="1" x14ac:dyDescent="0.35">
      <c r="A13" s="122"/>
      <c r="B13" s="65" t="s">
        <v>22</v>
      </c>
      <c r="C13" s="80" t="s">
        <v>23</v>
      </c>
      <c r="D13" s="55">
        <f>+'Demand Worksheet'!K13</f>
        <v>1553437.0445453583</v>
      </c>
      <c r="E13" s="47">
        <f>+'Demand Worksheet'!O13</f>
        <v>283363.4231605414</v>
      </c>
      <c r="F13" s="54">
        <f>+'Demand Worksheet'!S13</f>
        <v>163888.61952605055</v>
      </c>
      <c r="G13" s="54" t="e">
        <f>+'Demand Worksheet'!#REF!</f>
        <v>#REF!</v>
      </c>
      <c r="H13" s="77" t="e">
        <f t="shared" si="1"/>
        <v>#REF!</v>
      </c>
      <c r="I13" s="51">
        <f>+'Econ Census Data'!I13</f>
        <v>1588243.8021122846</v>
      </c>
      <c r="J13" s="60" t="e">
        <f t="shared" si="2"/>
        <v>#REF!</v>
      </c>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row>
    <row r="14" spans="1:40" s="100" customFormat="1" ht="65.25" customHeight="1" x14ac:dyDescent="0.35">
      <c r="A14" s="123"/>
      <c r="B14" s="91">
        <v>453</v>
      </c>
      <c r="C14" s="92" t="s">
        <v>24</v>
      </c>
      <c r="D14" s="93">
        <f>+'Demand Worksheet'!K14</f>
        <v>2654448.5641299258</v>
      </c>
      <c r="E14" s="94">
        <f>+'Demand Worksheet'!O14</f>
        <v>484199.62326543924</v>
      </c>
      <c r="F14" s="95">
        <f>+'Demand Worksheet'!S14</f>
        <v>280046.05162836274</v>
      </c>
      <c r="G14" s="95" t="e">
        <f>+'Demand Worksheet'!#REF!</f>
        <v>#REF!</v>
      </c>
      <c r="H14" s="96" t="e">
        <f t="shared" si="1"/>
        <v>#REF!</v>
      </c>
      <c r="I14" s="97">
        <f>+'Econ Census Data'!I14</f>
        <v>912392.8314474459</v>
      </c>
      <c r="J14" s="98" t="e">
        <f t="shared" si="2"/>
        <v>#REF!</v>
      </c>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row>
    <row r="15" spans="1:40" s="64" customFormat="1" ht="65.25" customHeight="1" x14ac:dyDescent="0.35">
      <c r="A15" s="122"/>
      <c r="B15" s="65">
        <v>7224</v>
      </c>
      <c r="C15" s="80" t="s">
        <v>25</v>
      </c>
      <c r="D15" s="55">
        <f>+'Demand Worksheet'!K15</f>
        <v>536231.53982242022</v>
      </c>
      <c r="E15" s="47">
        <f>+'Demand Worksheet'!O15</f>
        <v>178545.85979139866</v>
      </c>
      <c r="F15" s="54">
        <f>+'Demand Worksheet'!S15</f>
        <v>263527.78602969734</v>
      </c>
      <c r="G15" s="54" t="e">
        <f>+'Demand Worksheet'!#REF!</f>
        <v>#REF!</v>
      </c>
      <c r="H15" s="77" t="e">
        <f t="shared" si="1"/>
        <v>#REF!</v>
      </c>
      <c r="I15" s="51">
        <f>+'Econ Census Data'!I15</f>
        <v>472205.41485134291</v>
      </c>
      <c r="J15" s="60" t="e">
        <f t="shared" si="2"/>
        <v>#REF!</v>
      </c>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row>
    <row r="16" spans="1:40" s="49" customFormat="1" ht="65.25" customHeight="1" x14ac:dyDescent="0.35">
      <c r="A16" s="122"/>
      <c r="B16" s="65">
        <v>722511</v>
      </c>
      <c r="C16" s="80" t="s">
        <v>26</v>
      </c>
      <c r="D16" s="55">
        <f>+'Demand Worksheet'!K16</f>
        <v>6097964.2287696656</v>
      </c>
      <c r="E16" s="47">
        <f>+'Demand Worksheet'!O16</f>
        <v>2030403.2593148695</v>
      </c>
      <c r="F16" s="54">
        <f>+'Demand Worksheet'!S16</f>
        <v>2996808.0822477047</v>
      </c>
      <c r="G16" s="54" t="e">
        <f>+'Demand Worksheet'!#REF!</f>
        <v>#REF!</v>
      </c>
      <c r="H16" s="77" t="e">
        <f t="shared" si="1"/>
        <v>#REF!</v>
      </c>
      <c r="I16" s="51">
        <f>+'Econ Census Data'!I16</f>
        <v>967204.33153535379</v>
      </c>
      <c r="J16" s="60" t="e">
        <f t="shared" si="2"/>
        <v>#REF!</v>
      </c>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row>
    <row r="17" spans="1:40" s="49" customFormat="1" ht="65.25" customHeight="1" x14ac:dyDescent="0.35">
      <c r="A17" s="122"/>
      <c r="B17" s="65">
        <v>722513</v>
      </c>
      <c r="C17" s="80" t="s">
        <v>27</v>
      </c>
      <c r="D17" s="55">
        <f>+'Demand Worksheet'!K17</f>
        <v>5039013.0447287383</v>
      </c>
      <c r="E17" s="47">
        <f>+'Demand Worksheet'!O17</f>
        <v>1677810.5160862252</v>
      </c>
      <c r="F17" s="54">
        <f>+'Demand Worksheet'!S17</f>
        <v>2476392.8505434161</v>
      </c>
      <c r="G17" s="54" t="e">
        <f>+'Demand Worksheet'!#REF!</f>
        <v>#REF!</v>
      </c>
      <c r="H17" s="77" t="e">
        <f t="shared" si="1"/>
        <v>#REF!</v>
      </c>
      <c r="I17" s="51">
        <f>+'Econ Census Data'!I17</f>
        <v>824706.7261062616</v>
      </c>
      <c r="J17" s="60" t="e">
        <f t="shared" si="2"/>
        <v>#REF!</v>
      </c>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row>
    <row r="18" spans="1:40" s="101" customFormat="1" ht="65.25" customHeight="1" x14ac:dyDescent="0.35">
      <c r="A18" s="124"/>
      <c r="B18" s="91">
        <v>722515</v>
      </c>
      <c r="C18" s="92" t="s">
        <v>28</v>
      </c>
      <c r="D18" s="93">
        <f>+'Demand Worksheet'!K18</f>
        <v>840932.55899066152</v>
      </c>
      <c r="E18" s="94">
        <f>+'Demand Worksheet'!O18</f>
        <v>280000.36480750679</v>
      </c>
      <c r="F18" s="95">
        <f>+'Demand Worksheet'!S18</f>
        <v>413271.28117918159</v>
      </c>
      <c r="G18" s="95" t="e">
        <f>+'Demand Worksheet'!#REF!</f>
        <v>#REF!</v>
      </c>
      <c r="H18" s="96" t="e">
        <f t="shared" si="1"/>
        <v>#REF!</v>
      </c>
      <c r="I18" s="97">
        <f>+'Econ Census Data'!I18</f>
        <v>564069.41759964987</v>
      </c>
      <c r="J18" s="98" t="e">
        <f t="shared" si="2"/>
        <v>#REF!</v>
      </c>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row>
    <row r="19" spans="1:40" ht="18.5" x14ac:dyDescent="0.45">
      <c r="A19" s="56"/>
      <c r="B19" s="75"/>
      <c r="C19" s="61"/>
      <c r="D19" s="44"/>
      <c r="E19" s="44"/>
      <c r="F19" s="61"/>
      <c r="G19" s="87"/>
      <c r="H19" s="84"/>
      <c r="I19" s="45"/>
      <c r="J19" s="61"/>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row>
    <row r="20" spans="1:40" ht="18.5" x14ac:dyDescent="0.35">
      <c r="A20" s="125"/>
      <c r="B20" s="76"/>
      <c r="C20" s="80" t="s">
        <v>29</v>
      </c>
      <c r="D20" s="67">
        <f>SUM(D5:D14)</f>
        <v>46634783.313604638</v>
      </c>
      <c r="E20" s="67">
        <f t="shared" ref="E20:G20" si="3">SUM(E5:E14)</f>
        <v>8506680</v>
      </c>
      <c r="F20" s="88">
        <f t="shared" si="3"/>
        <v>4920000</v>
      </c>
      <c r="G20" s="88" t="e">
        <f t="shared" si="3"/>
        <v>#REF!</v>
      </c>
      <c r="H20" s="73" t="e">
        <f>SUM(H5:H14)</f>
        <v>#REF!</v>
      </c>
      <c r="J20" s="90" t="e">
        <f>SUM(J5:J14)</f>
        <v>#REF!</v>
      </c>
    </row>
    <row r="21" spans="1:40" ht="18.5" x14ac:dyDescent="0.35">
      <c r="A21" s="125"/>
      <c r="B21" s="76"/>
      <c r="C21" s="80" t="s">
        <v>30</v>
      </c>
      <c r="D21" s="67">
        <f>SUM(D15:D18)</f>
        <v>12514141.372311484</v>
      </c>
      <c r="E21" s="67">
        <f t="shared" ref="E21:G21" si="4">SUM(E15:E18)</f>
        <v>4166760</v>
      </c>
      <c r="F21" s="88">
        <f t="shared" si="4"/>
        <v>6149999.9999999991</v>
      </c>
      <c r="G21" s="88" t="e">
        <f t="shared" si="4"/>
        <v>#REF!</v>
      </c>
      <c r="H21" s="73" t="e">
        <f>SUM(H15:H18)</f>
        <v>#REF!</v>
      </c>
      <c r="J21" s="90" t="e">
        <f>SUM(J15:J18)</f>
        <v>#REF!</v>
      </c>
    </row>
    <row r="22" spans="1:40" ht="18.5" x14ac:dyDescent="0.35">
      <c r="A22" s="125"/>
      <c r="B22" s="76"/>
      <c r="C22" s="80"/>
      <c r="D22" s="67"/>
      <c r="E22" s="67"/>
      <c r="F22" s="88"/>
      <c r="G22" s="88"/>
      <c r="H22" s="73"/>
      <c r="J22" s="90"/>
    </row>
    <row r="23" spans="1:40" ht="18.5" x14ac:dyDescent="0.35">
      <c r="A23" s="125"/>
      <c r="B23" s="76"/>
      <c r="C23" s="80" t="s">
        <v>29</v>
      </c>
      <c r="D23" s="74" t="e">
        <f>+D20/$H20</f>
        <v>#REF!</v>
      </c>
      <c r="E23" s="74" t="e">
        <f t="shared" ref="E23:H23" si="5">+E20/$H20</f>
        <v>#REF!</v>
      </c>
      <c r="F23" s="89" t="e">
        <f t="shared" si="5"/>
        <v>#REF!</v>
      </c>
      <c r="G23" s="89" t="e">
        <f t="shared" si="5"/>
        <v>#REF!</v>
      </c>
      <c r="H23" s="74" t="e">
        <f t="shared" si="5"/>
        <v>#REF!</v>
      </c>
      <c r="J23" s="90"/>
    </row>
    <row r="24" spans="1:40" s="38" customFormat="1" ht="18.5" x14ac:dyDescent="0.35">
      <c r="A24" s="56"/>
      <c r="B24" s="75"/>
      <c r="C24" s="80" t="s">
        <v>30</v>
      </c>
      <c r="D24" s="74" t="e">
        <f t="shared" ref="D24:H24" si="6">+D21/$H21</f>
        <v>#REF!</v>
      </c>
      <c r="E24" s="74" t="e">
        <f t="shared" si="6"/>
        <v>#REF!</v>
      </c>
      <c r="F24" s="89" t="e">
        <f t="shared" si="6"/>
        <v>#REF!</v>
      </c>
      <c r="G24" s="89" t="e">
        <f t="shared" si="6"/>
        <v>#REF!</v>
      </c>
      <c r="H24" s="74" t="e">
        <f t="shared" si="6"/>
        <v>#REF!</v>
      </c>
      <c r="J24" s="57"/>
    </row>
    <row r="25" spans="1:40" s="103" customFormat="1" ht="18.5" x14ac:dyDescent="0.35">
      <c r="A25" s="126"/>
      <c r="B25" s="104"/>
      <c r="C25" s="92"/>
      <c r="D25" s="105"/>
      <c r="E25" s="105"/>
      <c r="F25" s="106"/>
      <c r="G25" s="106"/>
      <c r="H25" s="105"/>
      <c r="J25" s="107"/>
    </row>
  </sheetData>
  <printOptions gridLines="1"/>
  <pageMargins left="0.7" right="0.7" top="0.75" bottom="0.75" header="0.3" footer="0.3"/>
  <pageSetup paperSize="17" scale="7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Z25"/>
  <sheetViews>
    <sheetView tabSelected="1" zoomScale="80" zoomScaleNormal="80" workbookViewId="0">
      <pane xSplit="3" topLeftCell="D1" activePane="topRight" state="frozen"/>
      <selection pane="topRight"/>
    </sheetView>
  </sheetViews>
  <sheetFormatPr defaultColWidth="9.1796875" defaultRowHeight="15.5" x14ac:dyDescent="0.35"/>
  <cols>
    <col min="1" max="1" width="17.26953125" style="38" customWidth="1"/>
    <col min="2" max="2" width="9.26953125" style="75" customWidth="1"/>
    <col min="3" max="3" width="29.81640625" style="57" customWidth="1"/>
    <col min="4" max="4" width="15.26953125" style="37" customWidth="1"/>
    <col min="5" max="5" width="13.7265625" style="37" customWidth="1"/>
    <col min="6" max="6" width="14.453125" style="37" customWidth="1"/>
    <col min="7" max="7" width="12.26953125" style="24" customWidth="1"/>
    <col min="8" max="8" width="16.453125" style="37" customWidth="1"/>
    <col min="9" max="9" width="20.54296875" style="37" customWidth="1"/>
    <col min="10" max="10" width="12.81640625" style="37" customWidth="1"/>
    <col min="11" max="11" width="17.54296875" style="86" customWidth="1"/>
    <col min="12" max="12" width="13.453125" style="127" customWidth="1"/>
    <col min="13" max="13" width="13.1796875" style="198" customWidth="1"/>
    <col min="14" max="14" width="15.26953125" style="22" customWidth="1"/>
    <col min="15" max="15" width="17" style="86" customWidth="1"/>
    <col min="16" max="16" width="16.7265625" style="38" customWidth="1"/>
    <col min="17" max="17" width="10.54296875" style="26" customWidth="1"/>
    <col min="18" max="18" width="13.7265625" style="28" customWidth="1"/>
    <col min="19" max="19" width="16.81640625" style="57" customWidth="1"/>
    <col min="20" max="20" width="17.26953125" style="38" customWidth="1"/>
    <col min="21" max="21" width="15.81640625" style="38" customWidth="1"/>
    <col min="22" max="22" width="11.453125" style="38" customWidth="1"/>
    <col min="23" max="16384" width="9.1796875" style="38"/>
  </cols>
  <sheetData>
    <row r="1" spans="1:52" ht="28.5" x14ac:dyDescent="0.65">
      <c r="A1" s="222" t="s">
        <v>0</v>
      </c>
      <c r="B1" s="109"/>
      <c r="C1" s="110"/>
      <c r="D1" s="111"/>
      <c r="E1" s="111"/>
      <c r="F1" s="111"/>
      <c r="G1" s="140"/>
      <c r="H1" s="111"/>
      <c r="I1" s="111"/>
      <c r="J1" s="111"/>
      <c r="K1" s="112"/>
      <c r="L1" s="141"/>
      <c r="M1" s="196"/>
      <c r="N1" s="142"/>
      <c r="O1" s="112"/>
      <c r="P1" s="114"/>
      <c r="Q1" s="143"/>
      <c r="R1" s="144"/>
      <c r="S1" s="145"/>
      <c r="T1" s="114"/>
      <c r="U1" s="114"/>
      <c r="V1" s="146"/>
    </row>
    <row r="2" spans="1:52" s="116" customFormat="1" ht="38.25" customHeight="1" x14ac:dyDescent="0.55000000000000004">
      <c r="A2" s="115"/>
      <c r="C2" s="58"/>
      <c r="D2" s="150" t="s">
        <v>31</v>
      </c>
      <c r="E2" s="151"/>
      <c r="F2" s="151"/>
      <c r="G2" s="152"/>
      <c r="H2" s="151"/>
      <c r="I2" s="151"/>
      <c r="J2" s="151"/>
      <c r="K2" s="153"/>
      <c r="L2" s="154" t="s">
        <v>32</v>
      </c>
      <c r="M2" s="197"/>
      <c r="N2" s="155"/>
      <c r="O2" s="153"/>
      <c r="P2" s="156" t="s">
        <v>33</v>
      </c>
      <c r="Q2" s="157"/>
      <c r="R2" s="158"/>
      <c r="S2" s="159"/>
      <c r="T2" s="156" t="s">
        <v>34</v>
      </c>
      <c r="U2" s="156"/>
      <c r="V2" s="58"/>
    </row>
    <row r="3" spans="1:52" ht="73" customHeight="1" x14ac:dyDescent="0.55000000000000004">
      <c r="A3" s="56"/>
      <c r="B3" s="117" t="s">
        <v>1</v>
      </c>
      <c r="C3" s="211" t="s">
        <v>91</v>
      </c>
      <c r="E3" s="4"/>
      <c r="G3" s="23"/>
      <c r="P3" s="72"/>
      <c r="Q3" s="25"/>
      <c r="R3" s="27"/>
      <c r="S3" s="63"/>
      <c r="V3" s="57"/>
    </row>
    <row r="4" spans="1:52" s="128" customFormat="1" ht="74" x14ac:dyDescent="0.45">
      <c r="A4" s="147"/>
      <c r="B4" s="129" t="s">
        <v>3</v>
      </c>
      <c r="C4" s="132" t="s">
        <v>4</v>
      </c>
      <c r="D4" s="50" t="s">
        <v>92</v>
      </c>
      <c r="E4" s="12" t="s">
        <v>35</v>
      </c>
      <c r="F4" s="50" t="s">
        <v>36</v>
      </c>
      <c r="G4" s="29" t="s">
        <v>37</v>
      </c>
      <c r="H4" s="30" t="s">
        <v>38</v>
      </c>
      <c r="I4" s="30" t="s">
        <v>39</v>
      </c>
      <c r="J4" s="30" t="s">
        <v>40</v>
      </c>
      <c r="K4" s="53" t="s">
        <v>41</v>
      </c>
      <c r="L4" s="30" t="s">
        <v>42</v>
      </c>
      <c r="M4" s="199" t="s">
        <v>43</v>
      </c>
      <c r="N4" s="30" t="s">
        <v>38</v>
      </c>
      <c r="O4" s="53" t="s">
        <v>41</v>
      </c>
      <c r="P4" s="50" t="s">
        <v>93</v>
      </c>
      <c r="Q4" s="71" t="s">
        <v>44</v>
      </c>
      <c r="R4" s="30" t="s">
        <v>45</v>
      </c>
      <c r="S4" s="53" t="s">
        <v>41</v>
      </c>
      <c r="T4" s="50" t="s">
        <v>97</v>
      </c>
      <c r="U4" s="50" t="s">
        <v>96</v>
      </c>
      <c r="V4" s="53" t="s">
        <v>11</v>
      </c>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row>
    <row r="5" spans="1:52" s="64" customFormat="1" ht="65.25" customHeight="1" x14ac:dyDescent="0.35">
      <c r="A5" s="120"/>
      <c r="B5" s="65">
        <v>442</v>
      </c>
      <c r="C5" s="80" t="s">
        <v>12</v>
      </c>
      <c r="D5" s="212" t="s">
        <v>46</v>
      </c>
      <c r="E5" s="213">
        <v>82616</v>
      </c>
      <c r="F5" s="47">
        <f>+'Econ Census Data'!H5</f>
        <v>283.5573967247351</v>
      </c>
      <c r="G5" s="216">
        <v>99</v>
      </c>
      <c r="H5" s="213">
        <v>87</v>
      </c>
      <c r="I5" s="47">
        <f>+E5*F5*(G5/100)*(H5/100)</f>
        <v>20177139.274771366</v>
      </c>
      <c r="J5" s="218">
        <v>0.12</v>
      </c>
      <c r="K5" s="131">
        <f>J5*I5</f>
        <v>2421256.7129725637</v>
      </c>
      <c r="L5" s="213">
        <v>3000</v>
      </c>
      <c r="M5" s="77">
        <f>54.53*'Econ Census Data'!F5*52</f>
        <v>147.22098393525923</v>
      </c>
      <c r="N5" s="216">
        <v>100</v>
      </c>
      <c r="O5" s="54">
        <f>L5*(M5)*(N5/100)</f>
        <v>441662.95180577767</v>
      </c>
      <c r="P5" s="213">
        <f>123000000*0.2*'Econ Census Data'!F5</f>
        <v>1277220.7975875584</v>
      </c>
      <c r="Q5" s="220">
        <v>0.16</v>
      </c>
      <c r="R5" s="216">
        <v>125</v>
      </c>
      <c r="S5" s="54">
        <f t="shared" ref="S5" si="0">P5*(R5/100)*Q5</f>
        <v>255444.1595175117</v>
      </c>
      <c r="T5" s="130">
        <f t="shared" ref="T5:T18" si="1">+K5+O5+S5</f>
        <v>3118363.8242958533</v>
      </c>
      <c r="U5" s="51">
        <f>+'Econ Census Data'!I5</f>
        <v>1726206.0738788326</v>
      </c>
      <c r="V5" s="60">
        <f t="shared" ref="V5:V15" si="2">+T5/U5</f>
        <v>1.806484099137019</v>
      </c>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row>
    <row r="6" spans="1:52" s="64" customFormat="1" ht="65.25" customHeight="1" x14ac:dyDescent="0.35">
      <c r="A6" s="121"/>
      <c r="B6" s="65">
        <v>443</v>
      </c>
      <c r="C6" s="80" t="s">
        <v>13</v>
      </c>
      <c r="D6" s="212" t="s">
        <v>46</v>
      </c>
      <c r="E6" s="213">
        <v>82616</v>
      </c>
      <c r="F6" s="47">
        <f>+'Econ Census Data'!H6</f>
        <v>328.52604166666663</v>
      </c>
      <c r="G6" s="216">
        <v>99</v>
      </c>
      <c r="H6" s="213">
        <v>87</v>
      </c>
      <c r="I6" s="47">
        <f t="shared" ref="I6:I14" si="3">+E6*F6*(G6/100)*(H6/100)</f>
        <v>23376980.373862498</v>
      </c>
      <c r="J6" s="218">
        <v>0.12</v>
      </c>
      <c r="K6" s="131">
        <f t="shared" ref="K6:K14" si="4">J6*I6</f>
        <v>2805237.6448634998</v>
      </c>
      <c r="L6" s="213">
        <v>3000</v>
      </c>
      <c r="M6" s="77">
        <f>54.53*'Econ Census Data'!F6*52</f>
        <v>170.56838460635933</v>
      </c>
      <c r="N6" s="216">
        <v>100</v>
      </c>
      <c r="O6" s="54">
        <f t="shared" ref="O6:O14" si="5">L6*(M6)*(N6/100)</f>
        <v>511705.153819078</v>
      </c>
      <c r="P6" s="213">
        <f>123000000*0.2*'Econ Census Data'!F6</f>
        <v>1479771.9890661598</v>
      </c>
      <c r="Q6" s="220">
        <v>0.16</v>
      </c>
      <c r="R6" s="216">
        <v>125</v>
      </c>
      <c r="S6" s="54">
        <f t="shared" ref="S6:S14" si="6">P6*(R6/100)*Q6</f>
        <v>295954.39781323198</v>
      </c>
      <c r="T6" s="130">
        <f t="shared" si="1"/>
        <v>3612897.1964958101</v>
      </c>
      <c r="U6" s="51">
        <f>+'Econ Census Data'!I6</f>
        <v>2123245.3808485246</v>
      </c>
      <c r="V6" s="60">
        <f t="shared" ref="V6:V14" si="7">+T6/U6</f>
        <v>1.7015919257773058</v>
      </c>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row>
    <row r="7" spans="1:52" s="64" customFormat="1" ht="65.25" customHeight="1" x14ac:dyDescent="0.35">
      <c r="A7" s="122"/>
      <c r="B7" s="65" t="s">
        <v>14</v>
      </c>
      <c r="C7" s="80" t="s">
        <v>15</v>
      </c>
      <c r="D7" s="212" t="s">
        <v>46</v>
      </c>
      <c r="E7" s="213">
        <v>82616</v>
      </c>
      <c r="F7" s="47">
        <f>+'Econ Census Data'!H7</f>
        <v>472.02306820497148</v>
      </c>
      <c r="G7" s="216">
        <v>99</v>
      </c>
      <c r="H7" s="213">
        <v>87</v>
      </c>
      <c r="I7" s="47">
        <f t="shared" si="3"/>
        <v>33587821.36557053</v>
      </c>
      <c r="J7" s="218">
        <v>0.12</v>
      </c>
      <c r="K7" s="131">
        <f t="shared" si="4"/>
        <v>4030538.5638684635</v>
      </c>
      <c r="L7" s="213">
        <v>3000</v>
      </c>
      <c r="M7" s="77">
        <f>54.53*'Econ Census Data'!F7*52</f>
        <v>245.07102034349438</v>
      </c>
      <c r="N7" s="216">
        <v>100</v>
      </c>
      <c r="O7" s="54">
        <f t="shared" si="5"/>
        <v>735213.06103048311</v>
      </c>
      <c r="P7" s="213">
        <f>123000000*0.2*'Econ Census Data'!F7</f>
        <v>2126122.2123495755</v>
      </c>
      <c r="Q7" s="220">
        <v>0.16</v>
      </c>
      <c r="R7" s="216">
        <v>125</v>
      </c>
      <c r="S7" s="54">
        <f t="shared" si="6"/>
        <v>425224.44246991508</v>
      </c>
      <c r="T7" s="130">
        <f t="shared" si="1"/>
        <v>5190976.0673688622</v>
      </c>
      <c r="U7" s="51">
        <f>+'Econ Census Data'!I7</f>
        <v>2067780.1796273571</v>
      </c>
      <c r="V7" s="60">
        <f t="shared" si="7"/>
        <v>2.5104100128788103</v>
      </c>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row>
    <row r="8" spans="1:52" s="64" customFormat="1" ht="65.25" customHeight="1" x14ac:dyDescent="0.35">
      <c r="A8" s="122"/>
      <c r="B8" s="65" t="s">
        <v>16</v>
      </c>
      <c r="C8" s="80" t="s">
        <v>17</v>
      </c>
      <c r="D8" s="212" t="s">
        <v>46</v>
      </c>
      <c r="E8" s="213">
        <v>82616</v>
      </c>
      <c r="F8" s="47">
        <f>+'Econ Census Data'!H8</f>
        <v>264.85490207314587</v>
      </c>
      <c r="G8" s="216">
        <v>99</v>
      </c>
      <c r="H8" s="213">
        <v>87</v>
      </c>
      <c r="I8" s="47">
        <f t="shared" si="3"/>
        <v>18846322.855487093</v>
      </c>
      <c r="J8" s="218">
        <v>0.12</v>
      </c>
      <c r="K8" s="131">
        <f t="shared" si="4"/>
        <v>2261558.7426584512</v>
      </c>
      <c r="L8" s="213">
        <v>3000</v>
      </c>
      <c r="M8" s="77">
        <f>54.53*'Econ Census Data'!F8*52</f>
        <v>137.51078171005059</v>
      </c>
      <c r="N8" s="216">
        <v>100</v>
      </c>
      <c r="O8" s="54">
        <f t="shared" si="5"/>
        <v>412532.34513015178</v>
      </c>
      <c r="P8" s="213">
        <f>123000000*0.2*'Econ Census Data'!F8</f>
        <v>1192979.5984099242</v>
      </c>
      <c r="Q8" s="220">
        <v>0.16</v>
      </c>
      <c r="R8" s="216">
        <v>125</v>
      </c>
      <c r="S8" s="54">
        <f t="shared" si="6"/>
        <v>238595.91968198487</v>
      </c>
      <c r="T8" s="130">
        <f t="shared" si="1"/>
        <v>2912687.0074705877</v>
      </c>
      <c r="U8" s="51">
        <f>+'Econ Census Data'!I8</f>
        <v>1023889.616383395</v>
      </c>
      <c r="V8" s="60">
        <f t="shared" si="7"/>
        <v>2.8447275574088184</v>
      </c>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row>
    <row r="9" spans="1:52" s="64" customFormat="1" ht="65.25" customHeight="1" x14ac:dyDescent="0.35">
      <c r="A9" s="122"/>
      <c r="B9" s="65">
        <v>446</v>
      </c>
      <c r="C9" s="80" t="s">
        <v>18</v>
      </c>
      <c r="D9" s="212" t="s">
        <v>46</v>
      </c>
      <c r="E9" s="213">
        <v>82616</v>
      </c>
      <c r="F9" s="47">
        <f>+'Econ Census Data'!H9</f>
        <v>866.75965897514266</v>
      </c>
      <c r="G9" s="216">
        <v>99</v>
      </c>
      <c r="H9" s="213">
        <v>87</v>
      </c>
      <c r="I9" s="47">
        <f t="shared" si="3"/>
        <v>61676156.428647399</v>
      </c>
      <c r="J9" s="218">
        <v>0.12</v>
      </c>
      <c r="K9" s="131">
        <f t="shared" si="4"/>
        <v>7401138.7714376878</v>
      </c>
      <c r="L9" s="213">
        <v>3000</v>
      </c>
      <c r="M9" s="77">
        <f>54.53*'Econ Census Data'!F9*52</f>
        <v>450.01545120539981</v>
      </c>
      <c r="N9" s="216">
        <v>100</v>
      </c>
      <c r="O9" s="54">
        <f t="shared" si="5"/>
        <v>1350046.3536161995</v>
      </c>
      <c r="P9" s="213">
        <f>123000000*0.2*'Econ Census Data'!F9</f>
        <v>3904124.7935691136</v>
      </c>
      <c r="Q9" s="220">
        <v>0.16</v>
      </c>
      <c r="R9" s="216">
        <v>125</v>
      </c>
      <c r="S9" s="54">
        <f t="shared" si="6"/>
        <v>780824.95871382265</v>
      </c>
      <c r="T9" s="130">
        <f t="shared" si="1"/>
        <v>9532010.0837677084</v>
      </c>
      <c r="U9" s="51">
        <f>+'Econ Census Data'!I9</f>
        <v>2943188.0438895198</v>
      </c>
      <c r="V9" s="60">
        <f t="shared" si="7"/>
        <v>3.238668390066862</v>
      </c>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row>
    <row r="10" spans="1:52" s="64" customFormat="1" ht="65.25" customHeight="1" x14ac:dyDescent="0.35">
      <c r="A10" s="122"/>
      <c r="B10" s="65">
        <v>447</v>
      </c>
      <c r="C10" s="80" t="s">
        <v>19</v>
      </c>
      <c r="D10" s="212" t="s">
        <v>46</v>
      </c>
      <c r="E10" s="213">
        <v>82616</v>
      </c>
      <c r="F10" s="47">
        <f>+'Econ Census Data'!H10</f>
        <v>1764.4708416106357</v>
      </c>
      <c r="G10" s="216">
        <v>99</v>
      </c>
      <c r="H10" s="213">
        <v>87</v>
      </c>
      <c r="I10" s="47">
        <f t="shared" si="3"/>
        <v>125554735.40339932</v>
      </c>
      <c r="J10" s="218">
        <v>0.12</v>
      </c>
      <c r="K10" s="131">
        <f t="shared" si="4"/>
        <v>15066568.248407917</v>
      </c>
      <c r="L10" s="213">
        <v>3000</v>
      </c>
      <c r="M10" s="77">
        <f>54.53*'Econ Census Data'!F10*52</f>
        <v>916.10071339159265</v>
      </c>
      <c r="N10" s="216">
        <v>100</v>
      </c>
      <c r="O10" s="54">
        <f t="shared" si="5"/>
        <v>2748302.1401747782</v>
      </c>
      <c r="P10" s="213">
        <f>123000000*0.2*'Econ Census Data'!F10</f>
        <v>7947663.7946060672</v>
      </c>
      <c r="Q10" s="220">
        <v>0.16</v>
      </c>
      <c r="R10" s="216">
        <v>125</v>
      </c>
      <c r="S10" s="54">
        <f t="shared" si="6"/>
        <v>1589532.7589212134</v>
      </c>
      <c r="T10" s="130">
        <f t="shared" si="1"/>
        <v>19404403.147503909</v>
      </c>
      <c r="U10" s="51">
        <f>+'Econ Census Data'!I10</f>
        <v>4852275.5049333321</v>
      </c>
      <c r="V10" s="60">
        <f t="shared" si="7"/>
        <v>3.9990316147084717</v>
      </c>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row>
    <row r="11" spans="1:52" s="64" customFormat="1" ht="65.25" customHeight="1" x14ac:dyDescent="0.35">
      <c r="A11" s="122"/>
      <c r="B11" s="65">
        <v>448</v>
      </c>
      <c r="C11" s="80" t="s">
        <v>20</v>
      </c>
      <c r="D11" s="212" t="s">
        <v>46</v>
      </c>
      <c r="E11" s="213">
        <v>82616</v>
      </c>
      <c r="F11" s="47">
        <f>+'Econ Census Data'!H11</f>
        <v>742.06169773838621</v>
      </c>
      <c r="G11" s="216">
        <v>99</v>
      </c>
      <c r="H11" s="213">
        <v>87</v>
      </c>
      <c r="I11" s="47">
        <f t="shared" si="3"/>
        <v>52803003.549491338</v>
      </c>
      <c r="J11" s="218">
        <v>0.12</v>
      </c>
      <c r="K11" s="131">
        <f t="shared" si="4"/>
        <v>6336360.4259389602</v>
      </c>
      <c r="L11" s="213">
        <v>3000</v>
      </c>
      <c r="M11" s="77">
        <f>54.53*'Econ Census Data'!F11*52</f>
        <v>385.2731564881953</v>
      </c>
      <c r="N11" s="216">
        <v>100</v>
      </c>
      <c r="O11" s="54">
        <f t="shared" si="5"/>
        <v>1155819.4694645859</v>
      </c>
      <c r="P11" s="213">
        <f>123000000*0.2*'Econ Census Data'!F11</f>
        <v>3342450.7503313646</v>
      </c>
      <c r="Q11" s="220">
        <v>0.16</v>
      </c>
      <c r="R11" s="216">
        <v>125</v>
      </c>
      <c r="S11" s="54">
        <f t="shared" si="6"/>
        <v>668490.15006627294</v>
      </c>
      <c r="T11" s="130">
        <f t="shared" si="1"/>
        <v>8160670.0454698196</v>
      </c>
      <c r="U11" s="51">
        <f>+'Econ Census Data'!I11</f>
        <v>1580253.0406367371</v>
      </c>
      <c r="V11" s="60">
        <f t="shared" si="7"/>
        <v>5.1641539902885496</v>
      </c>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row>
    <row r="12" spans="1:52" s="64" customFormat="1" ht="65.25" customHeight="1" x14ac:dyDescent="0.35">
      <c r="A12" s="122"/>
      <c r="B12" s="65">
        <v>451</v>
      </c>
      <c r="C12" s="80" t="s">
        <v>21</v>
      </c>
      <c r="D12" s="212" t="s">
        <v>46</v>
      </c>
      <c r="E12" s="213">
        <v>82616</v>
      </c>
      <c r="F12" s="47">
        <f>+'Econ Census Data'!H12</f>
        <v>246.43087815810921</v>
      </c>
      <c r="G12" s="216">
        <v>99</v>
      </c>
      <c r="H12" s="213">
        <v>87</v>
      </c>
      <c r="I12" s="47">
        <f t="shared" si="3"/>
        <v>17535321.623181786</v>
      </c>
      <c r="J12" s="218">
        <v>0.12</v>
      </c>
      <c r="K12" s="131">
        <f t="shared" si="4"/>
        <v>2104238.5947818141</v>
      </c>
      <c r="L12" s="213">
        <v>3000</v>
      </c>
      <c r="M12" s="77">
        <f>54.53*'Econ Census Data'!F12*52</f>
        <v>127.94515951098829</v>
      </c>
      <c r="N12" s="216">
        <v>100</v>
      </c>
      <c r="O12" s="54">
        <f t="shared" si="5"/>
        <v>383835.47853296489</v>
      </c>
      <c r="P12" s="213">
        <f>123000000*0.2*'Econ Census Data'!F12</f>
        <v>1109992.7083081692</v>
      </c>
      <c r="Q12" s="220">
        <v>0.16</v>
      </c>
      <c r="R12" s="216">
        <v>125</v>
      </c>
      <c r="S12" s="54">
        <f t="shared" si="6"/>
        <v>221998.54166163385</v>
      </c>
      <c r="T12" s="130">
        <f t="shared" si="1"/>
        <v>2710072.6149764126</v>
      </c>
      <c r="U12" s="51">
        <f>+'Econ Census Data'!I12</f>
        <v>1670267.9095460037</v>
      </c>
      <c r="V12" s="60">
        <f t="shared" si="7"/>
        <v>1.6225376776310327</v>
      </c>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row>
    <row r="13" spans="1:52" s="64" customFormat="1" ht="66" customHeight="1" x14ac:dyDescent="0.35">
      <c r="A13" s="122"/>
      <c r="B13" s="65" t="s">
        <v>22</v>
      </c>
      <c r="C13" s="80" t="s">
        <v>23</v>
      </c>
      <c r="D13" s="212" t="s">
        <v>46</v>
      </c>
      <c r="E13" s="213">
        <v>82616</v>
      </c>
      <c r="F13" s="47">
        <f>+'Econ Census Data'!H13</f>
        <v>181.92559341890791</v>
      </c>
      <c r="G13" s="216">
        <v>99</v>
      </c>
      <c r="H13" s="213">
        <v>87</v>
      </c>
      <c r="I13" s="47">
        <f t="shared" si="3"/>
        <v>12945308.704544652</v>
      </c>
      <c r="J13" s="218">
        <v>0.12</v>
      </c>
      <c r="K13" s="131">
        <f t="shared" si="4"/>
        <v>1553437.0445453583</v>
      </c>
      <c r="L13" s="213">
        <v>3000</v>
      </c>
      <c r="M13" s="77">
        <f>54.53*'Econ Census Data'!F13*52</f>
        <v>94.454474386847139</v>
      </c>
      <c r="N13" s="216">
        <v>100</v>
      </c>
      <c r="O13" s="54">
        <f t="shared" si="5"/>
        <v>283363.4231605414</v>
      </c>
      <c r="P13" s="213">
        <f>123000000*0.2*'Econ Census Data'!F13</f>
        <v>819443.09763025271</v>
      </c>
      <c r="Q13" s="220">
        <v>0.16</v>
      </c>
      <c r="R13" s="216">
        <v>125</v>
      </c>
      <c r="S13" s="54">
        <f t="shared" si="6"/>
        <v>163888.61952605055</v>
      </c>
      <c r="T13" s="130">
        <f t="shared" si="1"/>
        <v>2000689.0872319501</v>
      </c>
      <c r="U13" s="51">
        <f>+'Econ Census Data'!I13</f>
        <v>1588243.8021122846</v>
      </c>
      <c r="V13" s="60">
        <f t="shared" si="7"/>
        <v>1.2596863810021699</v>
      </c>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row>
    <row r="14" spans="1:52" s="162" customFormat="1" ht="65.25" customHeight="1" x14ac:dyDescent="0.35">
      <c r="A14" s="160"/>
      <c r="B14" s="65">
        <v>453</v>
      </c>
      <c r="C14" s="80" t="s">
        <v>24</v>
      </c>
      <c r="D14" s="212" t="s">
        <v>46</v>
      </c>
      <c r="E14" s="213">
        <v>82616</v>
      </c>
      <c r="F14" s="47">
        <f>+'Econ Census Data'!H14</f>
        <v>310.86688187652811</v>
      </c>
      <c r="G14" s="216">
        <v>99</v>
      </c>
      <c r="H14" s="213">
        <v>87</v>
      </c>
      <c r="I14" s="47">
        <f t="shared" si="3"/>
        <v>22120404.701082718</v>
      </c>
      <c r="J14" s="218">
        <v>0.12</v>
      </c>
      <c r="K14" s="131">
        <f t="shared" si="4"/>
        <v>2654448.5641299258</v>
      </c>
      <c r="L14" s="213">
        <v>3000</v>
      </c>
      <c r="M14" s="77">
        <f>54.53*'Econ Census Data'!F14*52</f>
        <v>161.39987442181308</v>
      </c>
      <c r="N14" s="216">
        <v>100</v>
      </c>
      <c r="O14" s="54">
        <f t="shared" si="5"/>
        <v>484199.62326543924</v>
      </c>
      <c r="P14" s="213">
        <f>123000000*0.2*'Econ Census Data'!F14</f>
        <v>1400230.2581418138</v>
      </c>
      <c r="Q14" s="220">
        <v>0.16</v>
      </c>
      <c r="R14" s="216">
        <v>125</v>
      </c>
      <c r="S14" s="54">
        <f t="shared" si="6"/>
        <v>280046.05162836274</v>
      </c>
      <c r="T14" s="130">
        <f t="shared" si="1"/>
        <v>3418694.2390237278</v>
      </c>
      <c r="U14" s="51">
        <f>+'Econ Census Data'!I14</f>
        <v>912392.8314474459</v>
      </c>
      <c r="V14" s="60">
        <f t="shared" si="7"/>
        <v>3.746954295552952</v>
      </c>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row>
    <row r="15" spans="1:52" s="171" customFormat="1" ht="65.25" customHeight="1" x14ac:dyDescent="0.35">
      <c r="B15" s="163">
        <v>7224</v>
      </c>
      <c r="C15" s="172" t="s">
        <v>25</v>
      </c>
      <c r="D15" s="214" t="s">
        <v>46</v>
      </c>
      <c r="E15" s="215">
        <v>82616</v>
      </c>
      <c r="F15" s="164">
        <f>+'Econ Census Data'!H15</f>
        <v>62.798966610635695</v>
      </c>
      <c r="G15" s="217">
        <v>99</v>
      </c>
      <c r="H15" s="215">
        <v>87</v>
      </c>
      <c r="I15" s="164">
        <f t="shared" ref="I15" si="8">+E15*F15*(G15/100)*(H15/100)</f>
        <v>4468596.1651868355</v>
      </c>
      <c r="J15" s="219">
        <v>0.12</v>
      </c>
      <c r="K15" s="165">
        <f t="shared" ref="K15" si="9">J15*I15</f>
        <v>536231.53982242022</v>
      </c>
      <c r="L15" s="215">
        <v>3000</v>
      </c>
      <c r="M15" s="200">
        <f>26.71*'Econ Census Data'!G15*52</f>
        <v>59.515286597132885</v>
      </c>
      <c r="N15" s="217">
        <v>100</v>
      </c>
      <c r="O15" s="166">
        <f>L15*(M15)*(N15/100)</f>
        <v>178545.85979139866</v>
      </c>
      <c r="P15" s="215">
        <f>123000000*0.25*'Econ Census Data'!G15</f>
        <v>1317638.9301484867</v>
      </c>
      <c r="Q15" s="221">
        <v>0.16</v>
      </c>
      <c r="R15" s="217">
        <v>125</v>
      </c>
      <c r="S15" s="166">
        <f t="shared" ref="S15" si="10">P15*(R15/100)*Q15</f>
        <v>263527.78602969734</v>
      </c>
      <c r="T15" s="167">
        <f t="shared" si="1"/>
        <v>978305.18564351625</v>
      </c>
      <c r="U15" s="168">
        <f>+'Econ Census Data'!I15</f>
        <v>472205.41485134291</v>
      </c>
      <c r="V15" s="169">
        <f t="shared" si="2"/>
        <v>2.071778837926924</v>
      </c>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row>
    <row r="16" spans="1:52" s="64" customFormat="1" ht="65.25" customHeight="1" x14ac:dyDescent="0.35">
      <c r="A16" s="122"/>
      <c r="B16" s="65">
        <v>722511</v>
      </c>
      <c r="C16" s="80" t="s">
        <v>26</v>
      </c>
      <c r="D16" s="212" t="s">
        <v>46</v>
      </c>
      <c r="E16" s="213">
        <v>82616</v>
      </c>
      <c r="F16" s="47">
        <f>+'Econ Census Data'!H16</f>
        <v>714.14272297779132</v>
      </c>
      <c r="G16" s="216">
        <v>99</v>
      </c>
      <c r="H16" s="213">
        <v>87</v>
      </c>
      <c r="I16" s="47">
        <f t="shared" ref="I16:I18" si="11">+E16*F16*(G16/100)*(H16/100)</f>
        <v>50816368.573080547</v>
      </c>
      <c r="J16" s="218">
        <v>0.12</v>
      </c>
      <c r="K16" s="131">
        <f t="shared" ref="K16:K18" si="12">J16*I16</f>
        <v>6097964.2287696656</v>
      </c>
      <c r="L16" s="213">
        <v>3000</v>
      </c>
      <c r="M16" s="77">
        <f>26.71*'Econ Census Data'!G16*52</f>
        <v>676.80108643828987</v>
      </c>
      <c r="N16" s="216">
        <v>100</v>
      </c>
      <c r="O16" s="54">
        <f t="shared" ref="O16:O18" si="13">L16*(M16)*(N16/100)</f>
        <v>2030403.2593148695</v>
      </c>
      <c r="P16" s="213">
        <f>123000000*0.25*'Econ Census Data'!G16</f>
        <v>14984040.411238525</v>
      </c>
      <c r="Q16" s="220">
        <v>0.16</v>
      </c>
      <c r="R16" s="216">
        <v>125</v>
      </c>
      <c r="S16" s="54">
        <f t="shared" ref="S16:S18" si="14">P16*(R16/100)*Q16</f>
        <v>2996808.0822477047</v>
      </c>
      <c r="T16" s="130">
        <f t="shared" si="1"/>
        <v>11125175.57033224</v>
      </c>
      <c r="U16" s="51">
        <f>+'Econ Census Data'!I16</f>
        <v>967204.33153535379</v>
      </c>
      <c r="V16" s="60">
        <f t="shared" ref="V16:V18" si="15">+T16/U16</f>
        <v>11.502404618755149</v>
      </c>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row>
    <row r="17" spans="1:52" s="64" customFormat="1" ht="65.25" customHeight="1" x14ac:dyDescent="0.35">
      <c r="A17" s="122"/>
      <c r="B17" s="65">
        <v>722513</v>
      </c>
      <c r="C17" s="80" t="s">
        <v>27</v>
      </c>
      <c r="D17" s="212" t="s">
        <v>46</v>
      </c>
      <c r="E17" s="213">
        <v>82616</v>
      </c>
      <c r="F17" s="47">
        <f>+'Econ Census Data'!H17</f>
        <v>590.12719030154847</v>
      </c>
      <c r="G17" s="216">
        <v>99</v>
      </c>
      <c r="H17" s="213">
        <v>87</v>
      </c>
      <c r="I17" s="47">
        <f t="shared" si="11"/>
        <v>41991775.372739486</v>
      </c>
      <c r="J17" s="218">
        <v>0.12</v>
      </c>
      <c r="K17" s="131">
        <f t="shared" si="12"/>
        <v>5039013.0447287383</v>
      </c>
      <c r="L17" s="213">
        <v>3000</v>
      </c>
      <c r="M17" s="77">
        <f>26.71*'Econ Census Data'!G17*52</f>
        <v>559.27017202874174</v>
      </c>
      <c r="N17" s="216">
        <v>100</v>
      </c>
      <c r="O17" s="54">
        <f t="shared" si="13"/>
        <v>1677810.5160862252</v>
      </c>
      <c r="P17" s="213">
        <f>123000000*0.25*'Econ Census Data'!G17</f>
        <v>12381964.252717081</v>
      </c>
      <c r="Q17" s="220">
        <v>0.16</v>
      </c>
      <c r="R17" s="216">
        <v>125</v>
      </c>
      <c r="S17" s="54">
        <f t="shared" si="14"/>
        <v>2476392.8505434161</v>
      </c>
      <c r="T17" s="130">
        <f t="shared" si="1"/>
        <v>9193216.4113583788</v>
      </c>
      <c r="U17" s="51">
        <f>+'Econ Census Data'!I17</f>
        <v>824706.7261062616</v>
      </c>
      <c r="V17" s="60">
        <f t="shared" si="15"/>
        <v>11.14725528523682</v>
      </c>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row>
    <row r="18" spans="1:52" s="64" customFormat="1" ht="65.25" customHeight="1" x14ac:dyDescent="0.35">
      <c r="A18" s="122"/>
      <c r="B18" s="65">
        <v>722515</v>
      </c>
      <c r="C18" s="80" t="s">
        <v>28</v>
      </c>
      <c r="D18" s="212" t="s">
        <v>46</v>
      </c>
      <c r="E18" s="213">
        <v>82616</v>
      </c>
      <c r="F18" s="47">
        <f>+'Econ Census Data'!H18</f>
        <v>98.483009245110026</v>
      </c>
      <c r="G18" s="216">
        <v>99</v>
      </c>
      <c r="H18" s="213">
        <v>87</v>
      </c>
      <c r="I18" s="47">
        <f t="shared" si="11"/>
        <v>7007771.3249221798</v>
      </c>
      <c r="J18" s="218">
        <v>0.12</v>
      </c>
      <c r="K18" s="131">
        <f t="shared" si="12"/>
        <v>840932.55899066152</v>
      </c>
      <c r="L18" s="213">
        <v>3000</v>
      </c>
      <c r="M18" s="77">
        <f>26.71*'Econ Census Data'!G18*52</f>
        <v>93.33345493583559</v>
      </c>
      <c r="N18" s="216">
        <v>100</v>
      </c>
      <c r="O18" s="54">
        <f t="shared" si="13"/>
        <v>280000.36480750679</v>
      </c>
      <c r="P18" s="213">
        <f>123000000*0.25*'Econ Census Data'!G18</f>
        <v>2066356.4058959077</v>
      </c>
      <c r="Q18" s="220">
        <v>0.16</v>
      </c>
      <c r="R18" s="216">
        <v>125</v>
      </c>
      <c r="S18" s="54">
        <f t="shared" si="14"/>
        <v>413271.28117918159</v>
      </c>
      <c r="T18" s="130">
        <f t="shared" si="1"/>
        <v>1534204.2049773498</v>
      </c>
      <c r="U18" s="51">
        <f>+'Econ Census Data'!I18</f>
        <v>564069.41759964987</v>
      </c>
      <c r="V18" s="60">
        <f t="shared" si="15"/>
        <v>2.7198854557760415</v>
      </c>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row>
    <row r="19" spans="1:52" s="114" customFormat="1" ht="18.5" x14ac:dyDescent="0.45">
      <c r="A19" s="173"/>
      <c r="B19" s="109"/>
      <c r="C19" s="174"/>
      <c r="D19" s="175"/>
      <c r="E19" s="175"/>
      <c r="F19" s="175"/>
      <c r="G19" s="176"/>
      <c r="H19" s="175"/>
      <c r="I19" s="175"/>
      <c r="J19" s="175"/>
      <c r="K19" s="177"/>
      <c r="L19" s="178"/>
      <c r="M19" s="201"/>
      <c r="N19" s="179"/>
      <c r="O19" s="177"/>
      <c r="P19" s="180"/>
      <c r="Q19" s="181"/>
      <c r="R19" s="182"/>
      <c r="S19" s="174"/>
      <c r="T19" s="180"/>
      <c r="U19" s="180"/>
      <c r="V19" s="174"/>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row>
    <row r="20" spans="1:52" s="184" customFormat="1" ht="18.5" x14ac:dyDescent="0.45">
      <c r="A20" s="183"/>
      <c r="C20" s="80" t="s">
        <v>29</v>
      </c>
      <c r="D20" s="185"/>
      <c r="E20" s="185"/>
      <c r="F20" s="185"/>
      <c r="G20" s="186"/>
      <c r="H20" s="185"/>
      <c r="I20" s="185"/>
      <c r="J20" s="185"/>
      <c r="K20" s="187">
        <f>SUM(K5:K14)</f>
        <v>46634783.313604638</v>
      </c>
      <c r="L20" s="188"/>
      <c r="M20" s="202"/>
      <c r="N20" s="189"/>
      <c r="O20" s="187">
        <f>SUM(O5:O14)</f>
        <v>8506680</v>
      </c>
      <c r="Q20" s="190"/>
      <c r="R20" s="191"/>
      <c r="S20" s="187">
        <f>SUM(S5:S14)</f>
        <v>4920000</v>
      </c>
      <c r="T20" s="192">
        <f>SUM(T5:T14)</f>
        <v>60061463.313604645</v>
      </c>
      <c r="V20" s="193">
        <f>SUM(V5:V14)</f>
        <v>27.894245944451992</v>
      </c>
    </row>
    <row r="21" spans="1:52" s="184" customFormat="1" ht="18.5" x14ac:dyDescent="0.45">
      <c r="A21" s="183"/>
      <c r="C21" s="80" t="s">
        <v>30</v>
      </c>
      <c r="D21" s="185"/>
      <c r="E21" s="185"/>
      <c r="F21" s="185"/>
      <c r="G21" s="186"/>
      <c r="H21" s="185"/>
      <c r="I21" s="185"/>
      <c r="J21" s="185"/>
      <c r="K21" s="187">
        <f>SUM(K15:K18)</f>
        <v>12514141.372311484</v>
      </c>
      <c r="L21" s="188"/>
      <c r="M21" s="202"/>
      <c r="N21" s="189"/>
      <c r="O21" s="187">
        <f>SUM(O15:O18)</f>
        <v>4166760</v>
      </c>
      <c r="Q21" s="190"/>
      <c r="R21" s="191"/>
      <c r="S21" s="187">
        <f>SUM(S15:S18)</f>
        <v>6149999.9999999991</v>
      </c>
      <c r="T21" s="192">
        <f>SUM(T15:T18)</f>
        <v>22830901.372311484</v>
      </c>
      <c r="V21" s="193">
        <f>SUM(V15:V18)</f>
        <v>27.441324197694936</v>
      </c>
    </row>
    <row r="22" spans="1:52" s="184" customFormat="1" ht="16.5" customHeight="1" x14ac:dyDescent="0.45">
      <c r="A22" s="183"/>
      <c r="C22" s="80"/>
      <c r="D22" s="185"/>
      <c r="E22" s="185"/>
      <c r="F22" s="185"/>
      <c r="G22" s="186"/>
      <c r="H22" s="185"/>
      <c r="I22" s="185"/>
      <c r="J22" s="185"/>
      <c r="K22" s="187"/>
      <c r="L22" s="188"/>
      <c r="M22" s="202"/>
      <c r="N22" s="189"/>
      <c r="O22" s="187"/>
      <c r="Q22" s="190"/>
      <c r="R22" s="191"/>
      <c r="S22" s="187"/>
      <c r="T22" s="192"/>
      <c r="V22" s="193"/>
    </row>
    <row r="23" spans="1:52" s="184" customFormat="1" ht="16.5" customHeight="1" x14ac:dyDescent="0.45">
      <c r="A23" s="183"/>
      <c r="C23" s="80" t="s">
        <v>29</v>
      </c>
      <c r="D23" s="185"/>
      <c r="E23" s="185"/>
      <c r="F23" s="185"/>
      <c r="G23" s="186"/>
      <c r="H23" s="185"/>
      <c r="I23" s="185"/>
      <c r="J23" s="185"/>
      <c r="K23" s="194">
        <f>+K20/$T20</f>
        <v>0.77645100103715414</v>
      </c>
      <c r="L23" s="188"/>
      <c r="M23" s="202"/>
      <c r="N23" s="189"/>
      <c r="O23" s="194">
        <f>+O20/$T20</f>
        <v>0.14163291286433133</v>
      </c>
      <c r="Q23" s="190"/>
      <c r="R23" s="191"/>
      <c r="S23" s="194">
        <f>+S20/$T20</f>
        <v>8.1916086098514362E-2</v>
      </c>
      <c r="T23" s="195">
        <f>+T20/$T20</f>
        <v>1</v>
      </c>
      <c r="V23" s="193"/>
    </row>
    <row r="24" spans="1:52" s="184" customFormat="1" ht="18.5" x14ac:dyDescent="0.45">
      <c r="A24" s="183"/>
      <c r="C24" s="80" t="s">
        <v>30</v>
      </c>
      <c r="D24" s="185"/>
      <c r="E24" s="185"/>
      <c r="F24" s="185"/>
      <c r="G24" s="186"/>
      <c r="H24" s="185"/>
      <c r="I24" s="185"/>
      <c r="J24" s="185"/>
      <c r="K24" s="194">
        <f>+K21/$T21</f>
        <v>0.5481229658101977</v>
      </c>
      <c r="L24" s="188"/>
      <c r="M24" s="202"/>
      <c r="N24" s="189"/>
      <c r="O24" s="194">
        <f>+O21/$T21</f>
        <v>0.18250527791483959</v>
      </c>
      <c r="Q24" s="190"/>
      <c r="R24" s="191"/>
      <c r="S24" s="194">
        <f>+S21/$T21</f>
        <v>0.26937175627496263</v>
      </c>
      <c r="T24" s="195">
        <f>+T21/$T21</f>
        <v>1</v>
      </c>
      <c r="V24" s="193"/>
    </row>
    <row r="25" spans="1:52" s="103" customFormat="1" x14ac:dyDescent="0.35">
      <c r="A25" s="126"/>
      <c r="B25" s="104"/>
      <c r="C25" s="107"/>
      <c r="D25" s="133"/>
      <c r="E25" s="133"/>
      <c r="F25" s="133"/>
      <c r="G25" s="134"/>
      <c r="H25" s="133"/>
      <c r="I25" s="133"/>
      <c r="J25" s="133"/>
      <c r="K25" s="135"/>
      <c r="L25" s="136"/>
      <c r="M25" s="203"/>
      <c r="N25" s="137"/>
      <c r="O25" s="135"/>
      <c r="Q25" s="138"/>
      <c r="R25" s="139"/>
      <c r="S25" s="107"/>
      <c r="V25" s="107"/>
    </row>
  </sheetData>
  <sheetProtection sheet="1" objects="1" scenarios="1"/>
  <printOptions gridLines="1"/>
  <pageMargins left="0.7" right="0.7" top="0.75" bottom="0.75" header="0.3" footer="0.3"/>
  <pageSetup paperSize="17"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5"/>
  <sheetViews>
    <sheetView workbookViewId="0"/>
  </sheetViews>
  <sheetFormatPr defaultRowHeight="14.5" x14ac:dyDescent="0.35"/>
  <cols>
    <col min="1" max="2" width="14.7265625" customWidth="1"/>
    <col min="3" max="3" width="41.7265625" customWidth="1"/>
    <col min="4" max="6" width="14.7265625" style="15" customWidth="1"/>
    <col min="7" max="7" width="14" style="15" customWidth="1"/>
    <col min="8" max="8" width="14.7265625" style="15" customWidth="1"/>
    <col min="9" max="10" width="14.7265625" customWidth="1"/>
  </cols>
  <sheetData>
    <row r="1" spans="1:9" s="209" customFormat="1" x14ac:dyDescent="0.35">
      <c r="A1" s="209" t="s">
        <v>94</v>
      </c>
      <c r="D1" s="207"/>
      <c r="E1" s="207"/>
      <c r="F1" s="207"/>
      <c r="G1" s="207"/>
      <c r="H1" s="207"/>
    </row>
    <row r="2" spans="1:9" x14ac:dyDescent="0.35">
      <c r="A2" s="210" t="s">
        <v>95</v>
      </c>
    </row>
    <row r="3" spans="1:9" s="208" customFormat="1" x14ac:dyDescent="0.35">
      <c r="D3" s="208" t="s">
        <v>47</v>
      </c>
      <c r="E3" s="208" t="s">
        <v>47</v>
      </c>
      <c r="F3" s="208" t="s">
        <v>47</v>
      </c>
      <c r="G3" s="208" t="s">
        <v>47</v>
      </c>
      <c r="H3" s="208" t="s">
        <v>47</v>
      </c>
      <c r="I3" s="208" t="s">
        <v>47</v>
      </c>
    </row>
    <row r="4" spans="1:9" s="34" customFormat="1" ht="29" x14ac:dyDescent="0.35">
      <c r="A4" s="31" t="s">
        <v>48</v>
      </c>
      <c r="B4" s="32" t="s">
        <v>3</v>
      </c>
      <c r="C4" s="31" t="s">
        <v>49</v>
      </c>
      <c r="D4" s="33" t="s">
        <v>50</v>
      </c>
      <c r="E4" s="33" t="s">
        <v>51</v>
      </c>
      <c r="F4" s="33" t="s">
        <v>52</v>
      </c>
      <c r="G4" s="33" t="s">
        <v>53</v>
      </c>
      <c r="H4" s="33" t="s">
        <v>54</v>
      </c>
      <c r="I4" s="31" t="s">
        <v>55</v>
      </c>
    </row>
    <row r="5" spans="1:9" x14ac:dyDescent="0.35">
      <c r="A5" s="35"/>
      <c r="B5" s="13">
        <f t="shared" ref="B5:H6" si="0">+B26</f>
        <v>442</v>
      </c>
      <c r="C5" s="149" t="str">
        <f t="shared" si="0"/>
        <v>Furniture and home furnishings stores</v>
      </c>
      <c r="D5" s="148">
        <f t="shared" si="0"/>
        <v>51598</v>
      </c>
      <c r="E5" s="148">
        <f t="shared" si="0"/>
        <v>89068781</v>
      </c>
      <c r="F5" s="205">
        <f t="shared" ref="F5" si="1">+E5/SUM(E$5:E$14)</f>
        <v>5.1919544617380423E-2</v>
      </c>
      <c r="G5" s="148"/>
      <c r="H5" s="148">
        <f t="shared" si="0"/>
        <v>283.5573967247351</v>
      </c>
      <c r="I5" s="148">
        <f t="shared" ref="I5" si="2">+I26</f>
        <v>1726206.0738788326</v>
      </c>
    </row>
    <row r="6" spans="1:9" x14ac:dyDescent="0.35">
      <c r="A6" s="35"/>
      <c r="B6" s="13">
        <f t="shared" si="0"/>
        <v>443</v>
      </c>
      <c r="C6" s="149" t="str">
        <f t="shared" si="0"/>
        <v>Electronics and appliance stores</v>
      </c>
      <c r="D6" s="148">
        <f t="shared" si="0"/>
        <v>48602</v>
      </c>
      <c r="E6" s="148">
        <f t="shared" si="0"/>
        <v>103193972</v>
      </c>
      <c r="F6" s="205">
        <f>+E6/SUM(E$5:E$14)</f>
        <v>6.0153332888868281E-2</v>
      </c>
      <c r="G6" s="148"/>
      <c r="H6" s="148">
        <f t="shared" si="0"/>
        <v>328.52604166666663</v>
      </c>
      <c r="I6" s="148">
        <f t="shared" ref="I6" si="3">+I27</f>
        <v>2123245.3808485246</v>
      </c>
    </row>
    <row r="7" spans="1:9" x14ac:dyDescent="0.35">
      <c r="A7" s="35"/>
      <c r="B7" s="13" t="str">
        <f t="shared" ref="B7:H7" si="4">+B30</f>
        <v>444 Adj.</v>
      </c>
      <c r="C7" s="149" t="str">
        <f t="shared" si="4"/>
        <v>Building material and garden w/o Home centers</v>
      </c>
      <c r="D7" s="148">
        <f t="shared" si="4"/>
        <v>71704</v>
      </c>
      <c r="E7" s="148">
        <f t="shared" si="4"/>
        <v>148268110</v>
      </c>
      <c r="F7" s="205">
        <f t="shared" ref="F7:F14" si="5">+E7/SUM(E$5:E$14)</f>
        <v>8.6427732209332336E-2</v>
      </c>
      <c r="G7" s="148"/>
      <c r="H7" s="148">
        <f t="shared" si="4"/>
        <v>472.02306820497148</v>
      </c>
      <c r="I7" s="148">
        <f t="shared" ref="I7" si="6">+I30</f>
        <v>2067780.1796273571</v>
      </c>
    </row>
    <row r="8" spans="1:9" x14ac:dyDescent="0.35">
      <c r="A8" s="35"/>
      <c r="B8" s="13" t="str">
        <f t="shared" ref="B8:H12" si="7">+B33</f>
        <v>445 Adj.</v>
      </c>
      <c r="C8" s="149" t="str">
        <f t="shared" si="7"/>
        <v>Food and beverage stores w/o Supermarkets</v>
      </c>
      <c r="D8" s="148">
        <f t="shared" si="7"/>
        <v>81253</v>
      </c>
      <c r="E8" s="148">
        <f t="shared" si="7"/>
        <v>83194103</v>
      </c>
      <c r="F8" s="205">
        <f t="shared" si="5"/>
        <v>4.8495105626419684E-2</v>
      </c>
      <c r="G8" s="148"/>
      <c r="H8" s="148">
        <f t="shared" si="7"/>
        <v>264.85490207314587</v>
      </c>
      <c r="I8" s="148">
        <f t="shared" ref="I8" si="8">+I33</f>
        <v>1023889.616383395</v>
      </c>
    </row>
    <row r="9" spans="1:9" x14ac:dyDescent="0.35">
      <c r="A9" s="35"/>
      <c r="B9" s="13">
        <f t="shared" si="7"/>
        <v>446</v>
      </c>
      <c r="C9" s="149" t="str">
        <f t="shared" si="7"/>
        <v>Health and personal care stores</v>
      </c>
      <c r="D9" s="148">
        <f t="shared" si="7"/>
        <v>92505</v>
      </c>
      <c r="E9" s="148">
        <f t="shared" si="7"/>
        <v>272259610</v>
      </c>
      <c r="F9" s="205">
        <f t="shared" si="5"/>
        <v>0.15870425990118348</v>
      </c>
      <c r="G9" s="148"/>
      <c r="H9" s="148">
        <f t="shared" si="7"/>
        <v>866.75965897514266</v>
      </c>
      <c r="I9" s="148">
        <f t="shared" ref="I9" si="9">+I34</f>
        <v>2943188.0438895198</v>
      </c>
    </row>
    <row r="10" spans="1:9" x14ac:dyDescent="0.35">
      <c r="A10" s="35"/>
      <c r="B10" s="13">
        <f t="shared" si="7"/>
        <v>447</v>
      </c>
      <c r="C10" s="149" t="str">
        <f t="shared" si="7"/>
        <v>Gasoline stations including C-Stores</v>
      </c>
      <c r="D10" s="148">
        <f t="shared" si="7"/>
        <v>114223</v>
      </c>
      <c r="E10" s="148">
        <f t="shared" si="7"/>
        <v>554241465</v>
      </c>
      <c r="F10" s="205">
        <f t="shared" si="5"/>
        <v>0.32307576400837673</v>
      </c>
      <c r="G10" s="148"/>
      <c r="H10" s="148">
        <f t="shared" si="7"/>
        <v>1764.4708416106357</v>
      </c>
      <c r="I10" s="148">
        <f t="shared" ref="I10" si="10">+I35</f>
        <v>4852275.5049333321</v>
      </c>
    </row>
    <row r="11" spans="1:9" x14ac:dyDescent="0.35">
      <c r="A11" s="35"/>
      <c r="B11" s="13">
        <f t="shared" si="7"/>
        <v>448</v>
      </c>
      <c r="C11" s="149" t="str">
        <f t="shared" si="7"/>
        <v>Clothing and clothing accessories stores</v>
      </c>
      <c r="D11" s="148">
        <f t="shared" si="7"/>
        <v>147502</v>
      </c>
      <c r="E11" s="148">
        <f t="shared" si="7"/>
        <v>233090484</v>
      </c>
      <c r="F11" s="205">
        <f t="shared" si="5"/>
        <v>0.13587198172078718</v>
      </c>
      <c r="G11" s="148"/>
      <c r="H11" s="148">
        <f t="shared" si="7"/>
        <v>742.06169773838621</v>
      </c>
      <c r="I11" s="148">
        <f t="shared" ref="I11" si="11">+I36</f>
        <v>1580253.0406367371</v>
      </c>
    </row>
    <row r="12" spans="1:9" x14ac:dyDescent="0.35">
      <c r="A12" s="35"/>
      <c r="B12" s="13">
        <f t="shared" si="7"/>
        <v>451</v>
      </c>
      <c r="C12" s="149" t="str">
        <f t="shared" si="7"/>
        <v>Sporting goods, hobby, musical instrument, and book stores</v>
      </c>
      <c r="D12" s="148">
        <f t="shared" si="7"/>
        <v>46344</v>
      </c>
      <c r="E12" s="148">
        <f t="shared" si="7"/>
        <v>77406896</v>
      </c>
      <c r="F12" s="205">
        <f t="shared" si="5"/>
        <v>4.5121654809275165E-2</v>
      </c>
      <c r="G12" s="148"/>
      <c r="H12" s="148">
        <f t="shared" si="7"/>
        <v>246.43087815810921</v>
      </c>
      <c r="I12" s="148">
        <f t="shared" ref="I12" si="12">+I37</f>
        <v>1670267.9095460037</v>
      </c>
    </row>
    <row r="13" spans="1:9" x14ac:dyDescent="0.35">
      <c r="A13" s="35"/>
      <c r="B13" s="13" t="str">
        <f t="shared" ref="B13:H14" si="13">+B41</f>
        <v>452 Adj.</v>
      </c>
      <c r="C13" s="149" t="str">
        <f t="shared" si="13"/>
        <v>Gen Merch. stores w/o warehouse clubs and supercenters</v>
      </c>
      <c r="D13" s="148">
        <f t="shared" si="13"/>
        <v>35980</v>
      </c>
      <c r="E13" s="148">
        <f t="shared" si="13"/>
        <v>57145012</v>
      </c>
      <c r="F13" s="205">
        <f t="shared" si="5"/>
        <v>3.3310695025620028E-2</v>
      </c>
      <c r="G13" s="148"/>
      <c r="H13" s="148">
        <f t="shared" si="13"/>
        <v>181.92559341890791</v>
      </c>
      <c r="I13" s="148">
        <f t="shared" ref="I13" si="14">+I41</f>
        <v>1588243.8021122846</v>
      </c>
    </row>
    <row r="14" spans="1:9" x14ac:dyDescent="0.35">
      <c r="A14" s="35"/>
      <c r="B14" s="13">
        <f t="shared" si="13"/>
        <v>453</v>
      </c>
      <c r="C14" s="149" t="str">
        <f t="shared" si="13"/>
        <v>Miscellaneous store retailers</v>
      </c>
      <c r="D14" s="148">
        <f t="shared" si="13"/>
        <v>107023</v>
      </c>
      <c r="E14" s="148">
        <f t="shared" si="13"/>
        <v>97647018</v>
      </c>
      <c r="F14" s="205">
        <f t="shared" si="5"/>
        <v>5.6919929192756659E-2</v>
      </c>
      <c r="G14" s="148"/>
      <c r="H14" s="148">
        <f t="shared" si="13"/>
        <v>310.86688187652811</v>
      </c>
      <c r="I14" s="148">
        <f t="shared" ref="I14" si="15">+I42</f>
        <v>912392.8314474459</v>
      </c>
    </row>
    <row r="15" spans="1:9" x14ac:dyDescent="0.35">
      <c r="A15" s="35"/>
      <c r="B15" s="13">
        <f t="shared" ref="B15:H17" si="16">+B45</f>
        <v>7224</v>
      </c>
      <c r="C15" s="149" t="str">
        <f t="shared" si="16"/>
        <v>Drinking places (alcoholic beverages)</v>
      </c>
      <c r="D15" s="148">
        <f t="shared" si="16"/>
        <v>41774</v>
      </c>
      <c r="E15" s="148">
        <f t="shared" si="16"/>
        <v>19725909</v>
      </c>
      <c r="F15" s="206"/>
      <c r="G15" s="205">
        <f>+E15/SUM(E$15:E$18)</f>
        <v>4.2850046508893874E-2</v>
      </c>
      <c r="H15" s="148">
        <f t="shared" si="16"/>
        <v>62.798966610635695</v>
      </c>
      <c r="I15" s="148">
        <f t="shared" ref="I15" si="17">+I45</f>
        <v>472205.41485134291</v>
      </c>
    </row>
    <row r="16" spans="1:9" x14ac:dyDescent="0.35">
      <c r="A16" s="35"/>
      <c r="B16" s="13">
        <f t="shared" si="16"/>
        <v>722511</v>
      </c>
      <c r="C16" s="149" t="str">
        <f t="shared" si="16"/>
        <v>Full-service restaurants</v>
      </c>
      <c r="D16" s="148">
        <f t="shared" si="16"/>
        <v>231927</v>
      </c>
      <c r="E16" s="148">
        <f t="shared" si="16"/>
        <v>224320799</v>
      </c>
      <c r="F16" s="148"/>
      <c r="G16" s="205">
        <f t="shared" ref="G16:G18" si="18">+E16/SUM(E$15:E$18)</f>
        <v>0.48728586703214716</v>
      </c>
      <c r="H16" s="148">
        <f t="shared" si="16"/>
        <v>714.14272297779132</v>
      </c>
      <c r="I16" s="148">
        <f t="shared" ref="I16" si="19">+I46</f>
        <v>967204.33153535379</v>
      </c>
    </row>
    <row r="17" spans="1:23" x14ac:dyDescent="0.35">
      <c r="A17" s="35"/>
      <c r="B17" s="13">
        <f t="shared" si="16"/>
        <v>722513</v>
      </c>
      <c r="C17" s="149" t="str">
        <f t="shared" si="16"/>
        <v>Limited-service restaurants</v>
      </c>
      <c r="D17" s="148">
        <f t="shared" si="16"/>
        <v>224766</v>
      </c>
      <c r="E17" s="148">
        <f t="shared" si="16"/>
        <v>185366032</v>
      </c>
      <c r="F17" s="148"/>
      <c r="G17" s="205">
        <f t="shared" si="18"/>
        <v>0.40266550415340102</v>
      </c>
      <c r="H17" s="148">
        <f t="shared" si="16"/>
        <v>590.12719030154847</v>
      </c>
      <c r="I17" s="148">
        <f t="shared" ref="I17" si="20">+I47</f>
        <v>824706.7261062616</v>
      </c>
      <c r="J17" s="35"/>
      <c r="K17" s="35"/>
      <c r="L17" s="35"/>
      <c r="M17" s="35"/>
      <c r="N17" s="35"/>
      <c r="O17" s="35"/>
      <c r="P17" s="35"/>
      <c r="Q17" s="35"/>
      <c r="R17" s="35"/>
      <c r="S17" s="35"/>
      <c r="T17" s="35"/>
      <c r="U17" s="35"/>
      <c r="V17" s="35"/>
      <c r="W17" s="35"/>
    </row>
    <row r="18" spans="1:23" x14ac:dyDescent="0.35">
      <c r="A18" s="35"/>
      <c r="B18" s="13">
        <f t="shared" ref="B18:H18" si="21">+B49</f>
        <v>722515</v>
      </c>
      <c r="C18" s="149" t="str">
        <f t="shared" si="21"/>
        <v>Snack and nonalcoholic beverage bars</v>
      </c>
      <c r="D18" s="148">
        <f t="shared" si="21"/>
        <v>54842</v>
      </c>
      <c r="E18" s="148">
        <f t="shared" si="21"/>
        <v>30934695</v>
      </c>
      <c r="F18" s="148"/>
      <c r="G18" s="205">
        <f t="shared" si="18"/>
        <v>6.7198582305557975E-2</v>
      </c>
      <c r="H18" s="148">
        <f t="shared" si="21"/>
        <v>98.483009245110026</v>
      </c>
      <c r="I18" s="148">
        <f t="shared" ref="I18" si="22">+I49</f>
        <v>564069.41759964987</v>
      </c>
      <c r="J18" s="35"/>
      <c r="K18" s="35"/>
      <c r="L18" s="35"/>
      <c r="M18" s="35"/>
      <c r="N18" s="35"/>
      <c r="O18" s="35"/>
      <c r="P18" s="35"/>
      <c r="Q18" s="35"/>
      <c r="R18" s="35"/>
      <c r="S18" s="35"/>
      <c r="T18" s="35"/>
      <c r="U18" s="35"/>
      <c r="V18" s="35"/>
      <c r="W18" s="35"/>
    </row>
    <row r="19" spans="1:23" x14ac:dyDescent="0.35">
      <c r="A19" s="35"/>
      <c r="B19" s="35"/>
      <c r="C19" s="15"/>
      <c r="I19" s="15"/>
      <c r="J19" s="35"/>
      <c r="K19" s="35"/>
      <c r="L19" s="35"/>
      <c r="M19" s="35"/>
      <c r="N19" s="35"/>
      <c r="O19" s="35"/>
      <c r="P19" s="35"/>
      <c r="Q19" s="35"/>
      <c r="R19" s="35"/>
      <c r="S19" s="35"/>
      <c r="T19" s="35"/>
      <c r="U19" s="35"/>
      <c r="V19" s="35"/>
      <c r="W19" s="35"/>
    </row>
    <row r="20" spans="1:23" s="11" customFormat="1" ht="15.5" x14ac:dyDescent="0.35">
      <c r="A20" s="15"/>
      <c r="B20" s="20" t="s">
        <v>56</v>
      </c>
      <c r="C20" s="15" t="s">
        <v>57</v>
      </c>
      <c r="D20" s="16">
        <f t="shared" ref="D20:H20" si="23">SUM(D5:D14)</f>
        <v>796734</v>
      </c>
      <c r="E20" s="16">
        <f t="shared" si="23"/>
        <v>1715515451</v>
      </c>
      <c r="F20" s="205">
        <f t="shared" ref="F20" si="24">+E20/SUM(E$5:E$14)</f>
        <v>1</v>
      </c>
      <c r="G20" s="16"/>
      <c r="H20" s="16">
        <f t="shared" si="23"/>
        <v>5461.4769604472294</v>
      </c>
      <c r="I20" s="16">
        <f>1000*(E20/D20)</f>
        <v>2153184.6902479376</v>
      </c>
      <c r="J20" s="7"/>
      <c r="K20" s="7"/>
      <c r="L20" s="8"/>
      <c r="M20" s="6"/>
      <c r="N20" s="9"/>
      <c r="O20" s="9"/>
      <c r="P20" s="10"/>
      <c r="Q20" s="6"/>
      <c r="R20" s="7"/>
      <c r="S20" s="7"/>
      <c r="T20" s="7"/>
      <c r="U20" s="6"/>
      <c r="V20" s="9"/>
      <c r="W20" s="10"/>
    </row>
    <row r="21" spans="1:23" s="11" customFormat="1" ht="15.5" x14ac:dyDescent="0.35">
      <c r="A21" s="15"/>
      <c r="B21" s="20">
        <v>722</v>
      </c>
      <c r="C21" s="15" t="s">
        <v>58</v>
      </c>
      <c r="D21" s="16">
        <f t="shared" ref="D21:H21" si="25">SUM(D15:D18)</f>
        <v>553309</v>
      </c>
      <c r="E21" s="16">
        <f t="shared" si="25"/>
        <v>460347435</v>
      </c>
      <c r="F21" s="16"/>
      <c r="G21" s="205">
        <f>+E21/SUM(E$15:E$18)</f>
        <v>1</v>
      </c>
      <c r="H21" s="16">
        <f t="shared" si="25"/>
        <v>1465.5518891350855</v>
      </c>
      <c r="I21" s="16">
        <f>1000*(E21/D21)</f>
        <v>831989.78328565054</v>
      </c>
      <c r="J21" s="7"/>
      <c r="K21" s="7"/>
      <c r="L21" s="8"/>
      <c r="M21" s="6"/>
      <c r="N21" s="9"/>
      <c r="O21" s="9"/>
      <c r="P21" s="10"/>
      <c r="Q21" s="6"/>
      <c r="R21" s="7"/>
      <c r="S21" s="7"/>
      <c r="T21" s="7"/>
      <c r="U21" s="6"/>
      <c r="V21" s="9"/>
      <c r="W21" s="10"/>
    </row>
    <row r="22" spans="1:23" s="11" customFormat="1" ht="15.5" x14ac:dyDescent="0.35">
      <c r="A22" s="15"/>
      <c r="B22" s="20"/>
      <c r="C22" s="15"/>
      <c r="D22" s="16"/>
      <c r="E22" s="16"/>
      <c r="F22" s="16"/>
      <c r="G22" s="16"/>
      <c r="H22" s="16"/>
      <c r="I22" s="16"/>
      <c r="J22" s="7"/>
      <c r="K22" s="7"/>
      <c r="L22" s="8"/>
      <c r="M22" s="6"/>
      <c r="N22" s="9"/>
      <c r="O22" s="9"/>
      <c r="P22" s="10"/>
      <c r="Q22" s="6"/>
      <c r="R22" s="7"/>
      <c r="S22" s="7"/>
      <c r="T22" s="7"/>
      <c r="U22" s="6"/>
      <c r="V22" s="9"/>
      <c r="W22" s="10"/>
    </row>
    <row r="23" spans="1:23" s="11" customFormat="1" ht="15.5" x14ac:dyDescent="0.35">
      <c r="A23" s="15"/>
      <c r="B23" s="20"/>
      <c r="C23" s="15"/>
      <c r="D23" s="16"/>
      <c r="E23" s="16"/>
      <c r="F23" s="16"/>
      <c r="G23" s="16"/>
      <c r="H23" s="16"/>
      <c r="I23" s="16"/>
      <c r="J23" s="7"/>
      <c r="K23" s="7"/>
      <c r="L23" s="8"/>
      <c r="M23" s="6"/>
      <c r="N23" s="9"/>
      <c r="O23" s="9"/>
      <c r="P23" s="10"/>
      <c r="Q23" s="6"/>
      <c r="R23" s="7"/>
      <c r="S23" s="7"/>
      <c r="T23" s="7"/>
      <c r="U23" s="6"/>
      <c r="V23" s="9"/>
      <c r="W23" s="10"/>
    </row>
    <row r="24" spans="1:23" ht="16.5" customHeight="1" x14ac:dyDescent="0.35">
      <c r="A24" s="5" t="s">
        <v>48</v>
      </c>
      <c r="B24" s="19" t="s">
        <v>3</v>
      </c>
      <c r="C24" s="5" t="s">
        <v>49</v>
      </c>
      <c r="D24" s="14" t="s">
        <v>50</v>
      </c>
      <c r="E24" s="14" t="s">
        <v>51</v>
      </c>
      <c r="F24" s="14"/>
      <c r="G24" s="14"/>
      <c r="H24" s="14" t="s">
        <v>54</v>
      </c>
      <c r="I24" s="5" t="s">
        <v>55</v>
      </c>
      <c r="J24" s="37"/>
      <c r="K24" s="37"/>
      <c r="L24" s="1"/>
      <c r="M24" s="2"/>
      <c r="N24" s="38"/>
      <c r="O24" s="38"/>
      <c r="P24" s="3"/>
      <c r="Q24" s="2"/>
      <c r="R24" s="37"/>
      <c r="S24" s="37"/>
      <c r="T24" s="37"/>
      <c r="U24" s="2"/>
      <c r="V24" s="38"/>
      <c r="W24" s="3"/>
    </row>
    <row r="25" spans="1:23" s="11" customFormat="1" ht="15.5" x14ac:dyDescent="0.35">
      <c r="A25" s="15"/>
      <c r="B25" s="20">
        <v>441</v>
      </c>
      <c r="C25" s="15" t="s">
        <v>59</v>
      </c>
      <c r="D25" s="16">
        <v>116440</v>
      </c>
      <c r="E25" s="16">
        <v>870304757</v>
      </c>
      <c r="F25" s="16"/>
      <c r="G25" s="16"/>
      <c r="H25" s="16">
        <f t="shared" ref="H25:H49" si="26">1000*(+E25/314112000)</f>
        <v>2770.682931565811</v>
      </c>
      <c r="I25" s="16">
        <f t="shared" ref="I25:I49" si="27">1000*(E25/D25)</f>
        <v>7474276.5115080727</v>
      </c>
      <c r="J25" s="7"/>
      <c r="K25" s="7"/>
      <c r="L25" s="8"/>
      <c r="M25" s="6"/>
      <c r="N25" s="9"/>
      <c r="O25" s="9"/>
      <c r="P25" s="10"/>
      <c r="Q25" s="6"/>
      <c r="R25" s="7"/>
      <c r="S25" s="7"/>
      <c r="T25" s="7"/>
      <c r="U25" s="6"/>
      <c r="V25" s="9"/>
      <c r="W25" s="10"/>
    </row>
    <row r="26" spans="1:23" s="11" customFormat="1" ht="15.5" x14ac:dyDescent="0.35">
      <c r="A26" s="15"/>
      <c r="B26" s="20">
        <v>442</v>
      </c>
      <c r="C26" s="15" t="s">
        <v>12</v>
      </c>
      <c r="D26" s="16">
        <v>51598</v>
      </c>
      <c r="E26" s="16">
        <v>89068781</v>
      </c>
      <c r="F26" s="16"/>
      <c r="G26" s="16"/>
      <c r="H26" s="16">
        <f t="shared" si="26"/>
        <v>283.5573967247351</v>
      </c>
      <c r="I26" s="16">
        <f t="shared" si="27"/>
        <v>1726206.0738788326</v>
      </c>
      <c r="J26" s="7"/>
      <c r="K26" s="7"/>
      <c r="L26" s="8"/>
      <c r="M26" s="6"/>
      <c r="N26" s="9"/>
      <c r="O26" s="9"/>
      <c r="P26" s="10"/>
      <c r="Q26" s="6"/>
      <c r="R26" s="7"/>
      <c r="S26" s="7"/>
      <c r="T26" s="7"/>
      <c r="U26" s="6"/>
      <c r="V26" s="9"/>
      <c r="W26" s="10"/>
    </row>
    <row r="27" spans="1:23" s="11" customFormat="1" ht="15.5" x14ac:dyDescent="0.35">
      <c r="A27" s="15"/>
      <c r="B27" s="20">
        <v>443</v>
      </c>
      <c r="C27" s="15" t="s">
        <v>13</v>
      </c>
      <c r="D27" s="16">
        <v>48602</v>
      </c>
      <c r="E27" s="16">
        <v>103193972</v>
      </c>
      <c r="F27" s="16"/>
      <c r="G27" s="16"/>
      <c r="H27" s="16">
        <f t="shared" si="26"/>
        <v>328.52604166666663</v>
      </c>
      <c r="I27" s="16">
        <f t="shared" si="27"/>
        <v>2123245.3808485246</v>
      </c>
      <c r="J27" s="7"/>
      <c r="K27" s="7"/>
      <c r="L27" s="8"/>
      <c r="M27" s="6"/>
      <c r="N27" s="9"/>
      <c r="O27" s="9"/>
      <c r="P27" s="10"/>
      <c r="Q27" s="6"/>
      <c r="R27" s="7"/>
      <c r="S27" s="7"/>
      <c r="T27" s="7"/>
      <c r="U27" s="6"/>
      <c r="V27" s="9"/>
      <c r="W27" s="10"/>
    </row>
    <row r="28" spans="1:23" s="11" customFormat="1" ht="15.5" x14ac:dyDescent="0.35">
      <c r="A28" s="15"/>
      <c r="B28" s="20">
        <v>444</v>
      </c>
      <c r="C28" s="15" t="s">
        <v>60</v>
      </c>
      <c r="D28" s="16">
        <v>78252</v>
      </c>
      <c r="E28" s="16">
        <v>279474897</v>
      </c>
      <c r="F28" s="16"/>
      <c r="G28" s="16"/>
      <c r="H28" s="16">
        <f t="shared" si="26"/>
        <v>889.7300867206601</v>
      </c>
      <c r="I28" s="16">
        <f t="shared" si="27"/>
        <v>3571472.8952614628</v>
      </c>
      <c r="J28" s="7"/>
      <c r="K28" s="7"/>
      <c r="L28" s="8"/>
      <c r="M28" s="6"/>
      <c r="N28" s="9"/>
      <c r="O28" s="9"/>
      <c r="P28" s="10"/>
      <c r="Q28" s="6"/>
      <c r="R28" s="7"/>
      <c r="S28" s="7"/>
      <c r="T28" s="7"/>
      <c r="U28" s="6"/>
      <c r="V28" s="9"/>
      <c r="W28" s="10"/>
    </row>
    <row r="29" spans="1:23" s="11" customFormat="1" ht="15.5" x14ac:dyDescent="0.35">
      <c r="A29" s="17"/>
      <c r="B29" s="21">
        <v>44411</v>
      </c>
      <c r="C29" s="17" t="s">
        <v>61</v>
      </c>
      <c r="D29" s="18">
        <v>6548</v>
      </c>
      <c r="E29" s="18">
        <v>131206787</v>
      </c>
      <c r="F29" s="18"/>
      <c r="G29" s="18"/>
      <c r="H29" s="18">
        <f t="shared" si="26"/>
        <v>417.70701851568862</v>
      </c>
      <c r="I29" s="18">
        <f t="shared" si="27"/>
        <v>20037688.912645083</v>
      </c>
      <c r="J29" s="7"/>
      <c r="K29" s="7"/>
      <c r="L29" s="8"/>
      <c r="M29" s="6"/>
      <c r="N29" s="9"/>
      <c r="O29" s="9"/>
      <c r="P29" s="10"/>
      <c r="Q29" s="6"/>
      <c r="R29" s="7"/>
      <c r="S29" s="7"/>
      <c r="T29" s="7"/>
      <c r="U29" s="6"/>
      <c r="V29" s="9"/>
      <c r="W29" s="10"/>
    </row>
    <row r="30" spans="1:23" s="11" customFormat="1" ht="15.5" x14ac:dyDescent="0.35">
      <c r="A30" s="15"/>
      <c r="B30" s="20" t="s">
        <v>14</v>
      </c>
      <c r="C30" s="15" t="s">
        <v>62</v>
      </c>
      <c r="D30" s="16">
        <f>D28-D29</f>
        <v>71704</v>
      </c>
      <c r="E30" s="16">
        <f>E28-E29</f>
        <v>148268110</v>
      </c>
      <c r="F30" s="16"/>
      <c r="G30" s="16"/>
      <c r="H30" s="16">
        <f t="shared" si="26"/>
        <v>472.02306820497148</v>
      </c>
      <c r="I30" s="16">
        <f t="shared" si="27"/>
        <v>2067780.1796273571</v>
      </c>
      <c r="J30" s="7"/>
      <c r="K30" s="7"/>
      <c r="L30" s="8"/>
      <c r="M30" s="6"/>
      <c r="N30" s="9"/>
      <c r="O30" s="9"/>
      <c r="P30" s="10"/>
      <c r="Q30" s="6"/>
      <c r="R30" s="7"/>
      <c r="S30" s="7"/>
      <c r="T30" s="7"/>
      <c r="U30" s="6"/>
      <c r="V30" s="9"/>
      <c r="W30" s="10"/>
    </row>
    <row r="31" spans="1:23" s="11" customFormat="1" ht="15.5" x14ac:dyDescent="0.35">
      <c r="A31" s="15"/>
      <c r="B31" s="20">
        <v>445</v>
      </c>
      <c r="C31" s="15" t="s">
        <v>63</v>
      </c>
      <c r="D31" s="16">
        <v>147564</v>
      </c>
      <c r="E31" s="16">
        <v>621697588</v>
      </c>
      <c r="F31" s="16"/>
      <c r="G31" s="16"/>
      <c r="H31" s="16">
        <f t="shared" si="26"/>
        <v>1979.2226594335777</v>
      </c>
      <c r="I31" s="16">
        <f t="shared" si="27"/>
        <v>4213070.8573906915</v>
      </c>
      <c r="J31" s="7"/>
      <c r="K31" s="7"/>
      <c r="L31" s="8"/>
      <c r="M31" s="6"/>
      <c r="N31" s="9"/>
      <c r="O31" s="9"/>
      <c r="P31" s="10"/>
      <c r="Q31" s="6"/>
      <c r="R31" s="7"/>
      <c r="S31" s="7"/>
      <c r="T31" s="7"/>
      <c r="U31" s="6"/>
      <c r="V31" s="9"/>
      <c r="W31" s="10"/>
    </row>
    <row r="32" spans="1:23" s="11" customFormat="1" ht="15.5" x14ac:dyDescent="0.35">
      <c r="A32" s="17"/>
      <c r="B32" s="21">
        <v>44511</v>
      </c>
      <c r="C32" s="17" t="s">
        <v>64</v>
      </c>
      <c r="D32" s="18">
        <v>66311</v>
      </c>
      <c r="E32" s="18">
        <v>538503485</v>
      </c>
      <c r="F32" s="18"/>
      <c r="G32" s="18"/>
      <c r="H32" s="18">
        <f t="shared" si="26"/>
        <v>1714.3677573604318</v>
      </c>
      <c r="I32" s="18">
        <f t="shared" si="27"/>
        <v>8120877.1546198968</v>
      </c>
      <c r="J32" s="7"/>
      <c r="K32" s="7"/>
      <c r="L32" s="8"/>
      <c r="M32" s="6"/>
      <c r="N32" s="9"/>
      <c r="O32" s="9"/>
      <c r="P32" s="10"/>
      <c r="Q32" s="6"/>
      <c r="R32" s="7"/>
      <c r="S32" s="7"/>
      <c r="T32" s="7"/>
      <c r="U32" s="6"/>
      <c r="V32" s="9"/>
      <c r="W32" s="10"/>
    </row>
    <row r="33" spans="1:23" s="11" customFormat="1" ht="15.5" x14ac:dyDescent="0.35">
      <c r="A33" s="15"/>
      <c r="B33" s="20" t="s">
        <v>16</v>
      </c>
      <c r="C33" s="15" t="s">
        <v>17</v>
      </c>
      <c r="D33" s="16">
        <f>D31-D32</f>
        <v>81253</v>
      </c>
      <c r="E33" s="16">
        <f>E31-E32</f>
        <v>83194103</v>
      </c>
      <c r="F33" s="16"/>
      <c r="G33" s="16"/>
      <c r="H33" s="16">
        <f t="shared" si="26"/>
        <v>264.85490207314587</v>
      </c>
      <c r="I33" s="16">
        <f t="shared" si="27"/>
        <v>1023889.616383395</v>
      </c>
      <c r="J33" s="7"/>
      <c r="K33" s="7"/>
      <c r="L33" s="8"/>
      <c r="M33" s="6"/>
      <c r="N33" s="9"/>
      <c r="O33" s="9"/>
      <c r="P33" s="10"/>
      <c r="Q33" s="6"/>
      <c r="R33" s="7"/>
      <c r="S33" s="7"/>
      <c r="T33" s="7"/>
      <c r="U33" s="6"/>
      <c r="V33" s="9"/>
      <c r="W33" s="10"/>
    </row>
    <row r="34" spans="1:23" s="11" customFormat="1" ht="15.5" x14ac:dyDescent="0.35">
      <c r="A34" s="15"/>
      <c r="B34" s="20">
        <v>446</v>
      </c>
      <c r="C34" s="15" t="s">
        <v>18</v>
      </c>
      <c r="D34" s="16">
        <v>92505</v>
      </c>
      <c r="E34" s="16">
        <v>272259610</v>
      </c>
      <c r="F34" s="16"/>
      <c r="G34" s="16"/>
      <c r="H34" s="16">
        <f t="shared" si="26"/>
        <v>866.75965897514266</v>
      </c>
      <c r="I34" s="16">
        <f t="shared" si="27"/>
        <v>2943188.0438895198</v>
      </c>
      <c r="J34" s="7"/>
      <c r="K34" s="7"/>
      <c r="L34" s="8"/>
      <c r="M34" s="6"/>
      <c r="N34" s="9"/>
      <c r="O34" s="9"/>
      <c r="P34" s="10"/>
      <c r="Q34" s="6"/>
      <c r="R34" s="7"/>
      <c r="S34" s="7"/>
      <c r="T34" s="7"/>
      <c r="U34" s="6"/>
      <c r="V34" s="9"/>
      <c r="W34" s="10"/>
    </row>
    <row r="35" spans="1:23" s="11" customFormat="1" ht="15.5" x14ac:dyDescent="0.35">
      <c r="A35" s="15"/>
      <c r="B35" s="20">
        <v>447</v>
      </c>
      <c r="C35" s="15" t="s">
        <v>19</v>
      </c>
      <c r="D35" s="16">
        <v>114223</v>
      </c>
      <c r="E35" s="16">
        <v>554241465</v>
      </c>
      <c r="F35" s="16"/>
      <c r="G35" s="16"/>
      <c r="H35" s="16">
        <f t="shared" si="26"/>
        <v>1764.4708416106357</v>
      </c>
      <c r="I35" s="16">
        <f t="shared" si="27"/>
        <v>4852275.5049333321</v>
      </c>
      <c r="J35" s="7"/>
      <c r="K35" s="7"/>
      <c r="L35" s="8"/>
      <c r="M35" s="6"/>
      <c r="N35" s="9"/>
      <c r="O35" s="9"/>
      <c r="P35" s="10"/>
      <c r="Q35" s="6"/>
      <c r="R35" s="7"/>
      <c r="S35" s="7"/>
      <c r="T35" s="7"/>
      <c r="U35" s="6"/>
      <c r="V35" s="9"/>
      <c r="W35" s="10"/>
    </row>
    <row r="36" spans="1:23" s="11" customFormat="1" ht="15.5" x14ac:dyDescent="0.35">
      <c r="A36" s="15"/>
      <c r="B36" s="20">
        <v>448</v>
      </c>
      <c r="C36" s="15" t="s">
        <v>20</v>
      </c>
      <c r="D36" s="16">
        <v>147502</v>
      </c>
      <c r="E36" s="16">
        <v>233090484</v>
      </c>
      <c r="F36" s="16"/>
      <c r="G36" s="16"/>
      <c r="H36" s="16">
        <f t="shared" si="26"/>
        <v>742.06169773838621</v>
      </c>
      <c r="I36" s="16">
        <f t="shared" si="27"/>
        <v>1580253.0406367371</v>
      </c>
      <c r="J36" s="7"/>
      <c r="K36" s="7"/>
      <c r="L36" s="8"/>
      <c r="M36" s="6"/>
      <c r="N36" s="9"/>
      <c r="O36" s="9"/>
      <c r="P36" s="10"/>
      <c r="Q36" s="6"/>
      <c r="R36" s="7"/>
      <c r="S36" s="7"/>
      <c r="T36" s="7"/>
      <c r="U36" s="6"/>
      <c r="V36" s="9"/>
      <c r="W36" s="10"/>
    </row>
    <row r="37" spans="1:23" s="11" customFormat="1" ht="15.5" x14ac:dyDescent="0.35">
      <c r="A37" s="15"/>
      <c r="B37" s="20">
        <v>451</v>
      </c>
      <c r="C37" s="15" t="s">
        <v>65</v>
      </c>
      <c r="D37" s="16">
        <v>46344</v>
      </c>
      <c r="E37" s="16">
        <v>77406896</v>
      </c>
      <c r="F37" s="16"/>
      <c r="G37" s="16"/>
      <c r="H37" s="16">
        <f t="shared" si="26"/>
        <v>246.43087815810921</v>
      </c>
      <c r="I37" s="16">
        <f t="shared" si="27"/>
        <v>1670267.9095460037</v>
      </c>
      <c r="J37" s="7"/>
      <c r="K37" s="7"/>
      <c r="L37" s="8"/>
      <c r="M37" s="6"/>
      <c r="N37" s="9"/>
      <c r="O37" s="9"/>
      <c r="P37" s="10"/>
      <c r="Q37" s="6"/>
      <c r="R37" s="7"/>
      <c r="S37" s="7"/>
      <c r="T37" s="7"/>
      <c r="U37" s="6"/>
      <c r="V37" s="9"/>
      <c r="W37" s="10"/>
    </row>
    <row r="38" spans="1:23" s="11" customFormat="1" ht="15.5" x14ac:dyDescent="0.35">
      <c r="A38" s="15"/>
      <c r="B38" s="20">
        <v>452</v>
      </c>
      <c r="C38" s="15" t="s">
        <v>66</v>
      </c>
      <c r="D38" s="16">
        <v>49248</v>
      </c>
      <c r="E38" s="16">
        <v>641353435</v>
      </c>
      <c r="F38" s="16"/>
      <c r="G38" s="16"/>
      <c r="H38" s="16">
        <f t="shared" si="26"/>
        <v>2041.7985782141402</v>
      </c>
      <c r="I38" s="16">
        <f t="shared" si="27"/>
        <v>13022933.621669916</v>
      </c>
      <c r="J38" s="7"/>
      <c r="K38" s="7"/>
      <c r="L38" s="8"/>
      <c r="M38" s="6"/>
      <c r="N38" s="9"/>
      <c r="O38" s="9"/>
      <c r="P38" s="10"/>
      <c r="Q38" s="6"/>
      <c r="R38" s="7"/>
      <c r="S38" s="7"/>
      <c r="T38" s="7"/>
      <c r="U38" s="6"/>
      <c r="V38" s="9"/>
      <c r="W38" s="10"/>
    </row>
    <row r="39" spans="1:23" s="11" customFormat="1" ht="15.5" x14ac:dyDescent="0.35">
      <c r="A39" s="17"/>
      <c r="B39" s="21">
        <v>45211</v>
      </c>
      <c r="C39" s="17" t="s">
        <v>67</v>
      </c>
      <c r="D39" s="18">
        <v>8152</v>
      </c>
      <c r="E39" s="18">
        <v>177794781</v>
      </c>
      <c r="F39" s="18"/>
      <c r="G39" s="18"/>
      <c r="H39" s="18">
        <f t="shared" si="26"/>
        <v>566.02352345660142</v>
      </c>
      <c r="I39" s="18">
        <f t="shared" si="27"/>
        <v>21809958.415112853</v>
      </c>
      <c r="J39" s="7"/>
      <c r="K39" s="7"/>
      <c r="L39" s="8"/>
      <c r="M39" s="6"/>
      <c r="N39" s="9"/>
      <c r="O39" s="9"/>
      <c r="P39" s="10"/>
      <c r="Q39" s="6"/>
      <c r="R39" s="7"/>
      <c r="S39" s="7"/>
      <c r="T39" s="7"/>
      <c r="U39" s="6"/>
      <c r="V39" s="9"/>
      <c r="W39" s="10"/>
    </row>
    <row r="40" spans="1:23" s="11" customFormat="1" ht="15.5" x14ac:dyDescent="0.35">
      <c r="A40" s="17"/>
      <c r="B40" s="21">
        <v>45291</v>
      </c>
      <c r="C40" s="17" t="s">
        <v>68</v>
      </c>
      <c r="D40" s="18">
        <v>5116</v>
      </c>
      <c r="E40" s="18">
        <v>406413642</v>
      </c>
      <c r="F40" s="18"/>
      <c r="G40" s="18"/>
      <c r="H40" s="18">
        <f t="shared" si="26"/>
        <v>1293.8494613386308</v>
      </c>
      <c r="I40" s="18">
        <f t="shared" si="27"/>
        <v>79439726.739640355</v>
      </c>
      <c r="J40" s="7"/>
      <c r="K40" s="7"/>
      <c r="L40" s="8"/>
      <c r="M40" s="6"/>
      <c r="N40" s="9"/>
      <c r="O40" s="9"/>
      <c r="P40" s="10"/>
      <c r="Q40" s="6"/>
      <c r="R40" s="7"/>
      <c r="S40" s="7"/>
      <c r="T40" s="7"/>
      <c r="U40" s="6"/>
      <c r="V40" s="9"/>
      <c r="W40" s="10"/>
    </row>
    <row r="41" spans="1:23" s="11" customFormat="1" ht="15.5" x14ac:dyDescent="0.35">
      <c r="A41" s="15"/>
      <c r="B41" s="20" t="s">
        <v>22</v>
      </c>
      <c r="C41" s="15" t="s">
        <v>69</v>
      </c>
      <c r="D41" s="16">
        <f>+D38-D39-D40</f>
        <v>35980</v>
      </c>
      <c r="E41" s="16">
        <f>+E38-E39-E40</f>
        <v>57145012</v>
      </c>
      <c r="F41" s="16"/>
      <c r="G41" s="16"/>
      <c r="H41" s="16">
        <f t="shared" si="26"/>
        <v>181.92559341890791</v>
      </c>
      <c r="I41" s="16">
        <f t="shared" si="27"/>
        <v>1588243.8021122846</v>
      </c>
      <c r="J41" s="7"/>
      <c r="K41" s="7"/>
      <c r="L41" s="8"/>
      <c r="M41" s="6"/>
      <c r="N41" s="9"/>
      <c r="O41" s="9"/>
      <c r="P41" s="10"/>
      <c r="Q41" s="6"/>
      <c r="R41" s="7"/>
      <c r="S41" s="7"/>
      <c r="T41" s="7"/>
      <c r="U41" s="6"/>
      <c r="V41" s="9"/>
      <c r="W41" s="10"/>
    </row>
    <row r="42" spans="1:23" s="11" customFormat="1" ht="15.5" x14ac:dyDescent="0.35">
      <c r="A42" s="15"/>
      <c r="B42" s="20">
        <v>453</v>
      </c>
      <c r="C42" s="15" t="s">
        <v>24</v>
      </c>
      <c r="D42" s="16">
        <v>107023</v>
      </c>
      <c r="E42" s="16">
        <v>97647018</v>
      </c>
      <c r="F42" s="16"/>
      <c r="G42" s="16"/>
      <c r="H42" s="16">
        <f t="shared" si="26"/>
        <v>310.86688187652811</v>
      </c>
      <c r="I42" s="16">
        <f t="shared" si="27"/>
        <v>912392.8314474459</v>
      </c>
      <c r="J42" s="7"/>
      <c r="K42" s="7"/>
      <c r="L42" s="8"/>
      <c r="M42" s="6"/>
      <c r="N42" s="9"/>
      <c r="O42" s="9"/>
      <c r="P42" s="10"/>
      <c r="Q42" s="6"/>
      <c r="R42" s="7"/>
      <c r="S42" s="7"/>
      <c r="T42" s="7"/>
      <c r="U42" s="6"/>
      <c r="V42" s="9"/>
      <c r="W42" s="10"/>
    </row>
    <row r="43" spans="1:23" s="11" customFormat="1" ht="15.5" x14ac:dyDescent="0.35">
      <c r="A43" s="15"/>
      <c r="B43" s="20">
        <v>454</v>
      </c>
      <c r="C43" s="15" t="s">
        <v>70</v>
      </c>
      <c r="D43" s="16">
        <v>63691</v>
      </c>
      <c r="E43" s="16">
        <v>384053747</v>
      </c>
      <c r="F43" s="16"/>
      <c r="G43" s="16"/>
      <c r="H43" s="16">
        <f t="shared" si="26"/>
        <v>1222.6649952883049</v>
      </c>
      <c r="I43" s="16">
        <f t="shared" si="27"/>
        <v>6029953.1644973382</v>
      </c>
      <c r="J43" s="7"/>
      <c r="K43" s="7"/>
      <c r="L43" s="8"/>
      <c r="M43" s="6"/>
      <c r="N43" s="9"/>
      <c r="O43" s="9"/>
      <c r="P43" s="10"/>
      <c r="Q43" s="6"/>
      <c r="R43" s="7"/>
      <c r="S43" s="7"/>
      <c r="T43" s="7"/>
      <c r="U43" s="6"/>
      <c r="V43" s="9"/>
      <c r="W43" s="10"/>
    </row>
    <row r="44" spans="1:23" s="11" customFormat="1" ht="15.5" x14ac:dyDescent="0.35">
      <c r="A44" s="15"/>
      <c r="B44" s="20">
        <v>7223</v>
      </c>
      <c r="C44" s="15" t="s">
        <v>71</v>
      </c>
      <c r="D44" s="16">
        <v>38974</v>
      </c>
      <c r="E44" s="16">
        <v>45212208</v>
      </c>
      <c r="F44" s="16"/>
      <c r="G44" s="16"/>
      <c r="H44" s="16">
        <f t="shared" si="26"/>
        <v>143.93658312958436</v>
      </c>
      <c r="I44" s="16">
        <f t="shared" si="27"/>
        <v>1160060.758454354</v>
      </c>
      <c r="J44" s="7"/>
      <c r="K44" s="7"/>
      <c r="L44" s="8"/>
      <c r="M44" s="6"/>
      <c r="N44" s="9"/>
      <c r="O44" s="9"/>
      <c r="P44" s="10"/>
      <c r="Q44" s="6"/>
      <c r="R44" s="7"/>
      <c r="S44" s="7"/>
      <c r="T44" s="7"/>
      <c r="U44" s="6"/>
      <c r="V44" s="9"/>
      <c r="W44" s="10"/>
    </row>
    <row r="45" spans="1:23" s="11" customFormat="1" ht="15.5" x14ac:dyDescent="0.35">
      <c r="A45" s="15"/>
      <c r="B45" s="20">
        <v>7224</v>
      </c>
      <c r="C45" s="15" t="s">
        <v>25</v>
      </c>
      <c r="D45" s="16">
        <v>41774</v>
      </c>
      <c r="E45" s="16">
        <v>19725909</v>
      </c>
      <c r="F45" s="16"/>
      <c r="G45" s="16"/>
      <c r="H45" s="16">
        <f t="shared" si="26"/>
        <v>62.798966610635695</v>
      </c>
      <c r="I45" s="16">
        <f t="shared" si="27"/>
        <v>472205.41485134291</v>
      </c>
      <c r="J45" s="7"/>
      <c r="K45" s="7"/>
      <c r="L45" s="8"/>
      <c r="M45" s="6"/>
      <c r="N45" s="9"/>
      <c r="O45" s="9"/>
      <c r="P45" s="10"/>
      <c r="Q45" s="6"/>
      <c r="R45" s="7"/>
      <c r="S45" s="7"/>
      <c r="T45" s="7"/>
      <c r="U45" s="6"/>
      <c r="V45" s="9"/>
      <c r="W45" s="10"/>
    </row>
    <row r="46" spans="1:23" s="11" customFormat="1" ht="15.5" x14ac:dyDescent="0.35">
      <c r="A46" s="15"/>
      <c r="B46" s="20">
        <v>722511</v>
      </c>
      <c r="C46" s="15" t="s">
        <v>26</v>
      </c>
      <c r="D46" s="16">
        <v>231927</v>
      </c>
      <c r="E46" s="16">
        <v>224320799</v>
      </c>
      <c r="F46" s="16"/>
      <c r="G46" s="16"/>
      <c r="H46" s="16">
        <f t="shared" si="26"/>
        <v>714.14272297779132</v>
      </c>
      <c r="I46" s="16">
        <f t="shared" si="27"/>
        <v>967204.33153535379</v>
      </c>
      <c r="J46" s="7"/>
      <c r="K46" s="7"/>
      <c r="L46" s="8"/>
      <c r="M46" s="6"/>
      <c r="N46" s="9"/>
      <c r="O46" s="9"/>
      <c r="P46" s="10"/>
      <c r="Q46" s="6"/>
      <c r="R46" s="7"/>
      <c r="S46" s="7"/>
      <c r="T46" s="7"/>
      <c r="U46" s="6"/>
      <c r="V46" s="9"/>
      <c r="W46" s="10"/>
    </row>
    <row r="47" spans="1:23" s="11" customFormat="1" ht="15.5" x14ac:dyDescent="0.35">
      <c r="A47" s="15"/>
      <c r="B47" s="20">
        <v>722513</v>
      </c>
      <c r="C47" s="15" t="s">
        <v>27</v>
      </c>
      <c r="D47" s="16">
        <v>224766</v>
      </c>
      <c r="E47" s="16">
        <v>185366032</v>
      </c>
      <c r="F47" s="16"/>
      <c r="G47" s="16"/>
      <c r="H47" s="16">
        <f t="shared" si="26"/>
        <v>590.12719030154847</v>
      </c>
      <c r="I47" s="16">
        <f t="shared" si="27"/>
        <v>824706.7261062616</v>
      </c>
      <c r="J47" s="7"/>
      <c r="K47" s="7"/>
      <c r="L47" s="8"/>
      <c r="M47" s="6"/>
      <c r="N47" s="9"/>
      <c r="O47" s="9"/>
      <c r="P47" s="10"/>
      <c r="Q47" s="6"/>
      <c r="R47" s="7"/>
      <c r="S47" s="7"/>
      <c r="T47" s="7"/>
      <c r="U47" s="6"/>
      <c r="V47" s="9"/>
      <c r="W47" s="10"/>
    </row>
    <row r="48" spans="1:23" s="11" customFormat="1" ht="15.5" x14ac:dyDescent="0.35">
      <c r="A48" s="15"/>
      <c r="B48" s="20">
        <v>722514</v>
      </c>
      <c r="C48" s="15" t="s">
        <v>72</v>
      </c>
      <c r="D48" s="16">
        <v>6373</v>
      </c>
      <c r="E48" s="16">
        <v>6720567</v>
      </c>
      <c r="F48" s="16"/>
      <c r="G48" s="16"/>
      <c r="H48" s="16">
        <f t="shared" si="26"/>
        <v>21.395448120415647</v>
      </c>
      <c r="I48" s="16">
        <f t="shared" si="27"/>
        <v>1054537.4235054136</v>
      </c>
      <c r="J48" s="7"/>
      <c r="K48" s="7"/>
      <c r="L48" s="8"/>
      <c r="M48" s="6"/>
      <c r="N48" s="9"/>
      <c r="O48" s="9"/>
      <c r="P48" s="10"/>
      <c r="Q48" s="6"/>
      <c r="R48" s="7"/>
      <c r="S48" s="7"/>
      <c r="T48" s="7"/>
      <c r="U48" s="6"/>
      <c r="V48" s="9"/>
      <c r="W48" s="10"/>
    </row>
    <row r="49" spans="1:23" s="11" customFormat="1" ht="15.5" x14ac:dyDescent="0.35">
      <c r="A49" s="15"/>
      <c r="B49" s="20">
        <v>722515</v>
      </c>
      <c r="C49" s="15" t="s">
        <v>28</v>
      </c>
      <c r="D49" s="16">
        <v>54842</v>
      </c>
      <c r="E49" s="16">
        <v>30934695</v>
      </c>
      <c r="F49" s="16"/>
      <c r="G49" s="16"/>
      <c r="H49" s="16">
        <f t="shared" si="26"/>
        <v>98.483009245110026</v>
      </c>
      <c r="I49" s="16">
        <f t="shared" si="27"/>
        <v>564069.41759964987</v>
      </c>
      <c r="J49" s="7"/>
      <c r="K49" s="7"/>
      <c r="L49" s="8"/>
      <c r="M49" s="6"/>
      <c r="N49" s="9"/>
      <c r="O49" s="9"/>
      <c r="P49" s="10"/>
      <c r="Q49" s="6"/>
      <c r="R49" s="7"/>
      <c r="S49" s="7"/>
      <c r="T49" s="7"/>
      <c r="U49" s="6"/>
      <c r="V49" s="9"/>
      <c r="W49" s="10"/>
    </row>
    <row r="50" spans="1:23" s="11" customFormat="1" ht="15.5" x14ac:dyDescent="0.35">
      <c r="A50" s="15"/>
      <c r="B50" s="20"/>
      <c r="C50" s="15"/>
      <c r="D50" s="16"/>
      <c r="E50" s="16"/>
      <c r="F50" s="16"/>
      <c r="G50" s="16"/>
      <c r="H50" s="16"/>
      <c r="I50" s="16"/>
      <c r="J50" s="7"/>
      <c r="K50" s="7"/>
      <c r="L50" s="8"/>
      <c r="M50" s="6"/>
      <c r="N50" s="9"/>
      <c r="O50" s="9"/>
      <c r="P50" s="10"/>
      <c r="Q50" s="6"/>
      <c r="R50" s="7"/>
      <c r="S50" s="7"/>
      <c r="T50" s="7"/>
      <c r="U50" s="6"/>
      <c r="V50" s="9"/>
      <c r="W50" s="10"/>
    </row>
    <row r="51" spans="1:23" s="11" customFormat="1" ht="15.5" x14ac:dyDescent="0.35">
      <c r="A51" s="15"/>
      <c r="B51" s="20" t="s">
        <v>56</v>
      </c>
      <c r="C51" s="15" t="s">
        <v>73</v>
      </c>
      <c r="D51" s="16">
        <v>1062646</v>
      </c>
      <c r="E51" s="16">
        <v>4222690711</v>
      </c>
      <c r="F51" s="16"/>
      <c r="G51" s="16"/>
      <c r="H51" s="16">
        <f>1000*(+E51/314112000)</f>
        <v>13443.264539399959</v>
      </c>
      <c r="I51" s="16">
        <f>1000*(E51/D51)</f>
        <v>3973751.099613606</v>
      </c>
      <c r="J51" s="7"/>
      <c r="K51" s="7"/>
      <c r="L51" s="8"/>
      <c r="M51" s="6"/>
      <c r="N51" s="9"/>
      <c r="O51" s="9"/>
      <c r="P51" s="10"/>
      <c r="Q51" s="6"/>
      <c r="R51" s="7"/>
      <c r="S51" s="7"/>
      <c r="T51" s="7"/>
      <c r="U51" s="6"/>
      <c r="V51" s="9"/>
      <c r="W51" s="10"/>
    </row>
    <row r="52" spans="1:23" s="11" customFormat="1" ht="15.5" x14ac:dyDescent="0.35">
      <c r="A52" s="15"/>
      <c r="B52" s="20">
        <v>722</v>
      </c>
      <c r="C52" s="15" t="s">
        <v>58</v>
      </c>
      <c r="D52" s="16">
        <v>598656</v>
      </c>
      <c r="E52" s="16">
        <v>512280210</v>
      </c>
      <c r="F52" s="16"/>
      <c r="G52" s="16"/>
      <c r="H52" s="16">
        <f>1000*(+E52/314112000)</f>
        <v>1630.8839203850855</v>
      </c>
      <c r="I52" s="16">
        <f>1000*(E52/D52)</f>
        <v>855717.15643040405</v>
      </c>
      <c r="J52" s="7"/>
      <c r="K52" s="7"/>
      <c r="L52" s="8"/>
      <c r="M52" s="6"/>
      <c r="N52" s="9"/>
      <c r="O52" s="9"/>
      <c r="P52" s="10"/>
      <c r="Q52" s="6"/>
      <c r="R52" s="7"/>
      <c r="S52" s="7"/>
      <c r="T52" s="7"/>
      <c r="U52" s="6"/>
      <c r="V52" s="9"/>
      <c r="W52" s="10"/>
    </row>
    <row r="53" spans="1:23" ht="15.5" x14ac:dyDescent="0.35">
      <c r="A53" s="15"/>
      <c r="B53" s="20"/>
      <c r="C53" s="15"/>
      <c r="D53" s="16"/>
      <c r="E53" s="16"/>
      <c r="F53" s="16"/>
      <c r="G53" s="16"/>
      <c r="H53" s="16"/>
      <c r="I53" s="15"/>
      <c r="J53" s="37"/>
      <c r="K53" s="37"/>
      <c r="L53" s="1"/>
      <c r="M53" s="2"/>
      <c r="N53" s="38"/>
      <c r="O53" s="38"/>
      <c r="P53" s="3"/>
      <c r="Q53" s="2"/>
      <c r="R53" s="37"/>
      <c r="S53" s="37"/>
      <c r="T53" s="37"/>
      <c r="U53" s="2"/>
      <c r="V53" s="38"/>
      <c r="W53" s="3"/>
    </row>
    <row r="54" spans="1:23" x14ac:dyDescent="0.35">
      <c r="A54" s="35"/>
      <c r="B54" s="35"/>
      <c r="C54" s="35"/>
      <c r="D54" s="204"/>
      <c r="I54" s="35"/>
      <c r="J54" s="35"/>
      <c r="K54" s="35"/>
      <c r="L54" s="35"/>
      <c r="M54" s="35"/>
      <c r="N54" s="35"/>
      <c r="O54" s="35"/>
      <c r="P54" s="35"/>
      <c r="Q54" s="35"/>
      <c r="R54" s="35"/>
      <c r="S54" s="35"/>
      <c r="T54" s="35"/>
      <c r="U54" s="35"/>
      <c r="V54" s="35"/>
      <c r="W54" s="35"/>
    </row>
    <row r="55" spans="1:23" x14ac:dyDescent="0.35">
      <c r="A55" s="35"/>
      <c r="B55" s="35"/>
      <c r="C55" s="35"/>
      <c r="D55" s="204"/>
      <c r="I55" s="35"/>
      <c r="J55" s="37"/>
      <c r="K55" s="37"/>
      <c r="L55" s="1"/>
      <c r="M55" s="2"/>
      <c r="N55" s="38"/>
      <c r="O55" s="38"/>
      <c r="P55" s="3"/>
      <c r="Q55" s="2"/>
      <c r="R55" s="37"/>
      <c r="S55" s="37"/>
      <c r="T55" s="37"/>
      <c r="U55" s="2"/>
      <c r="V55" s="38"/>
      <c r="W55" s="3"/>
    </row>
  </sheetData>
  <sheetProtection sheet="1" objects="1" scenarios="1"/>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heetViews>
  <sheetFormatPr defaultColWidth="9.1796875" defaultRowHeight="138.75" customHeight="1" x14ac:dyDescent="0.35"/>
  <cols>
    <col min="1" max="1" width="9.1796875" style="69"/>
    <col min="2" max="2" width="39.81640625" style="69" customWidth="1"/>
    <col min="3" max="16384" width="9.1796875" style="69"/>
  </cols>
  <sheetData>
    <row r="1" spans="1:13" ht="32.25" customHeight="1" x14ac:dyDescent="0.35">
      <c r="A1" s="68" t="s">
        <v>3</v>
      </c>
      <c r="B1" s="68" t="s">
        <v>49</v>
      </c>
      <c r="C1" s="224" t="s">
        <v>74</v>
      </c>
      <c r="D1" s="224"/>
      <c r="E1" s="224"/>
      <c r="F1" s="224"/>
      <c r="G1" s="224"/>
      <c r="H1" s="224"/>
      <c r="I1" s="224"/>
      <c r="J1" s="224"/>
      <c r="K1" s="224"/>
      <c r="L1" s="224"/>
      <c r="M1" s="224"/>
    </row>
    <row r="2" spans="1:13" ht="138.75" customHeight="1" x14ac:dyDescent="0.35">
      <c r="A2" s="70">
        <v>442</v>
      </c>
      <c r="B2" s="69" t="s">
        <v>12</v>
      </c>
      <c r="C2" s="223" t="s">
        <v>75</v>
      </c>
      <c r="D2" s="223"/>
      <c r="E2" s="223"/>
      <c r="F2" s="223"/>
      <c r="G2" s="223"/>
      <c r="H2" s="223"/>
      <c r="I2" s="223"/>
      <c r="J2" s="223"/>
      <c r="K2" s="223"/>
      <c r="L2" s="223"/>
      <c r="M2" s="223"/>
    </row>
    <row r="3" spans="1:13" ht="138.75" customHeight="1" x14ac:dyDescent="0.35">
      <c r="A3" s="70">
        <v>443</v>
      </c>
      <c r="B3" s="69" t="s">
        <v>13</v>
      </c>
      <c r="C3" s="223" t="s">
        <v>76</v>
      </c>
      <c r="D3" s="223"/>
      <c r="E3" s="223"/>
      <c r="F3" s="223"/>
      <c r="G3" s="223"/>
      <c r="H3" s="223"/>
      <c r="I3" s="223"/>
      <c r="J3" s="223"/>
      <c r="K3" s="223"/>
      <c r="L3" s="223"/>
      <c r="M3" s="223"/>
    </row>
    <row r="4" spans="1:13" ht="138.75" customHeight="1" x14ac:dyDescent="0.35">
      <c r="A4" s="70" t="s">
        <v>14</v>
      </c>
      <c r="B4" s="69" t="s">
        <v>62</v>
      </c>
      <c r="C4" s="223" t="s">
        <v>77</v>
      </c>
      <c r="D4" s="223"/>
      <c r="E4" s="223"/>
      <c r="F4" s="223"/>
      <c r="G4" s="223"/>
      <c r="H4" s="223"/>
      <c r="I4" s="223"/>
      <c r="J4" s="223"/>
      <c r="K4" s="223"/>
      <c r="L4" s="223"/>
      <c r="M4" s="223"/>
    </row>
    <row r="5" spans="1:13" ht="138.75" customHeight="1" x14ac:dyDescent="0.35">
      <c r="A5" s="70" t="s">
        <v>16</v>
      </c>
      <c r="B5" s="69" t="s">
        <v>17</v>
      </c>
      <c r="C5" s="223" t="s">
        <v>78</v>
      </c>
      <c r="D5" s="223"/>
      <c r="E5" s="223"/>
      <c r="F5" s="223"/>
      <c r="G5" s="223"/>
      <c r="H5" s="223"/>
      <c r="I5" s="223"/>
      <c r="J5" s="223"/>
      <c r="K5" s="223"/>
      <c r="L5" s="223"/>
      <c r="M5" s="223"/>
    </row>
    <row r="6" spans="1:13" ht="138.75" customHeight="1" x14ac:dyDescent="0.35">
      <c r="A6" s="70">
        <v>446</v>
      </c>
      <c r="B6" s="69" t="s">
        <v>18</v>
      </c>
      <c r="C6" s="223" t="s">
        <v>79</v>
      </c>
      <c r="D6" s="223"/>
      <c r="E6" s="223"/>
      <c r="F6" s="223"/>
      <c r="G6" s="223"/>
      <c r="H6" s="223"/>
      <c r="I6" s="223"/>
      <c r="J6" s="223"/>
      <c r="K6" s="223"/>
      <c r="L6" s="223"/>
      <c r="M6" s="223"/>
    </row>
    <row r="7" spans="1:13" ht="138.75" customHeight="1" x14ac:dyDescent="0.35">
      <c r="A7" s="70">
        <v>447</v>
      </c>
      <c r="B7" s="69" t="s">
        <v>19</v>
      </c>
      <c r="C7" s="223" t="s">
        <v>80</v>
      </c>
      <c r="D7" s="223"/>
      <c r="E7" s="223"/>
      <c r="F7" s="223"/>
      <c r="G7" s="223"/>
      <c r="H7" s="223"/>
      <c r="I7" s="223"/>
      <c r="J7" s="223"/>
      <c r="K7" s="223"/>
      <c r="L7" s="223"/>
      <c r="M7" s="223"/>
    </row>
    <row r="8" spans="1:13" ht="138.75" customHeight="1" x14ac:dyDescent="0.35">
      <c r="A8" s="70">
        <v>448</v>
      </c>
      <c r="B8" s="69" t="s">
        <v>20</v>
      </c>
      <c r="C8" s="223" t="s">
        <v>81</v>
      </c>
      <c r="D8" s="223"/>
      <c r="E8" s="223"/>
      <c r="F8" s="223"/>
      <c r="G8" s="223"/>
      <c r="H8" s="223"/>
      <c r="I8" s="223"/>
      <c r="J8" s="223"/>
      <c r="K8" s="223"/>
      <c r="L8" s="223"/>
      <c r="M8" s="223"/>
    </row>
    <row r="9" spans="1:13" ht="138.75" customHeight="1" x14ac:dyDescent="0.35">
      <c r="A9" s="70">
        <v>451</v>
      </c>
      <c r="B9" s="69" t="s">
        <v>65</v>
      </c>
      <c r="C9" s="223" t="s">
        <v>82</v>
      </c>
      <c r="D9" s="223"/>
      <c r="E9" s="223"/>
      <c r="F9" s="223"/>
      <c r="G9" s="223"/>
      <c r="H9" s="223"/>
      <c r="I9" s="223"/>
      <c r="J9" s="223"/>
      <c r="K9" s="223"/>
      <c r="L9" s="223"/>
      <c r="M9" s="223"/>
    </row>
    <row r="10" spans="1:13" ht="138.75" customHeight="1" x14ac:dyDescent="0.35">
      <c r="A10" s="70" t="s">
        <v>22</v>
      </c>
      <c r="B10" s="69" t="s">
        <v>69</v>
      </c>
      <c r="C10" s="223" t="s">
        <v>83</v>
      </c>
      <c r="D10" s="223"/>
      <c r="E10" s="223"/>
      <c r="F10" s="223"/>
      <c r="G10" s="223"/>
      <c r="H10" s="223"/>
      <c r="I10" s="223"/>
      <c r="J10" s="223"/>
      <c r="K10" s="223"/>
      <c r="L10" s="223"/>
      <c r="M10" s="223"/>
    </row>
    <row r="11" spans="1:13" ht="138.75" customHeight="1" x14ac:dyDescent="0.35">
      <c r="A11" s="70">
        <v>453</v>
      </c>
      <c r="B11" s="69" t="s">
        <v>24</v>
      </c>
      <c r="C11" s="223" t="s">
        <v>84</v>
      </c>
      <c r="D11" s="223"/>
      <c r="E11" s="223"/>
      <c r="F11" s="223"/>
      <c r="G11" s="223"/>
      <c r="H11" s="223"/>
      <c r="I11" s="223"/>
      <c r="J11" s="223"/>
      <c r="K11" s="223"/>
      <c r="L11" s="223"/>
      <c r="M11" s="223"/>
    </row>
    <row r="12" spans="1:13" ht="138.75" customHeight="1" x14ac:dyDescent="0.35">
      <c r="A12" s="70">
        <v>7224</v>
      </c>
      <c r="B12" s="69" t="s">
        <v>25</v>
      </c>
      <c r="C12" s="223" t="s">
        <v>85</v>
      </c>
      <c r="D12" s="223"/>
      <c r="E12" s="223"/>
      <c r="F12" s="223"/>
      <c r="G12" s="223"/>
      <c r="H12" s="223"/>
      <c r="I12" s="223"/>
      <c r="J12" s="223"/>
      <c r="K12" s="223"/>
      <c r="L12" s="223"/>
      <c r="M12" s="223"/>
    </row>
    <row r="13" spans="1:13" ht="138.75" customHeight="1" x14ac:dyDescent="0.35">
      <c r="A13" s="70">
        <v>722511</v>
      </c>
      <c r="B13" s="69" t="s">
        <v>26</v>
      </c>
      <c r="C13" s="223" t="s">
        <v>86</v>
      </c>
      <c r="D13" s="223"/>
      <c r="E13" s="223"/>
      <c r="F13" s="223"/>
      <c r="G13" s="223"/>
      <c r="H13" s="223"/>
      <c r="I13" s="223"/>
      <c r="J13" s="223"/>
      <c r="K13" s="223"/>
      <c r="L13" s="223"/>
      <c r="M13" s="223"/>
    </row>
    <row r="14" spans="1:13" ht="138.75" customHeight="1" x14ac:dyDescent="0.35">
      <c r="A14" s="70">
        <v>722513</v>
      </c>
      <c r="B14" s="69" t="s">
        <v>27</v>
      </c>
      <c r="C14" s="223" t="s">
        <v>87</v>
      </c>
      <c r="D14" s="223"/>
      <c r="E14" s="223"/>
      <c r="F14" s="223"/>
      <c r="G14" s="223"/>
      <c r="H14" s="223"/>
      <c r="I14" s="223"/>
      <c r="J14" s="223"/>
      <c r="K14" s="223"/>
      <c r="L14" s="223"/>
      <c r="M14" s="223"/>
    </row>
    <row r="15" spans="1:13" ht="138.75" customHeight="1" x14ac:dyDescent="0.35">
      <c r="A15" s="70">
        <v>722515</v>
      </c>
      <c r="B15" s="69" t="s">
        <v>28</v>
      </c>
      <c r="C15" s="223" t="s">
        <v>88</v>
      </c>
      <c r="D15" s="223"/>
      <c r="E15" s="223"/>
      <c r="F15" s="223"/>
      <c r="G15" s="223"/>
      <c r="H15" s="223"/>
      <c r="I15" s="223"/>
      <c r="J15" s="223"/>
      <c r="K15" s="223"/>
      <c r="L15" s="223"/>
      <c r="M15" s="223"/>
    </row>
    <row r="16" spans="1:13" ht="24.75" customHeight="1" x14ac:dyDescent="0.35">
      <c r="A16" s="70"/>
    </row>
    <row r="17" spans="1:13" ht="138.75" customHeight="1" x14ac:dyDescent="0.35">
      <c r="A17" s="70" t="s">
        <v>56</v>
      </c>
      <c r="B17" s="69" t="s">
        <v>57</v>
      </c>
      <c r="C17" s="223" t="s">
        <v>89</v>
      </c>
      <c r="D17" s="223"/>
      <c r="E17" s="223"/>
      <c r="F17" s="223"/>
      <c r="G17" s="223"/>
      <c r="H17" s="223"/>
      <c r="I17" s="223"/>
      <c r="J17" s="223"/>
      <c r="K17" s="223"/>
      <c r="L17" s="223"/>
      <c r="M17" s="223"/>
    </row>
    <row r="18" spans="1:13" ht="138.75" customHeight="1" x14ac:dyDescent="0.35">
      <c r="A18" s="70">
        <v>722</v>
      </c>
      <c r="B18" s="69" t="s">
        <v>58</v>
      </c>
      <c r="C18" s="223" t="s">
        <v>90</v>
      </c>
      <c r="D18" s="223"/>
      <c r="E18" s="223"/>
      <c r="F18" s="223"/>
      <c r="G18" s="223"/>
      <c r="H18" s="223"/>
      <c r="I18" s="223"/>
      <c r="J18" s="223"/>
      <c r="K18" s="223"/>
      <c r="L18" s="223"/>
      <c r="M18" s="223"/>
    </row>
  </sheetData>
  <sheetProtection sheet="1" objects="1" scenarios="1"/>
  <mergeCells count="17">
    <mergeCell ref="C2:M2"/>
    <mergeCell ref="C1:M1"/>
    <mergeCell ref="C3:M3"/>
    <mergeCell ref="C4:M4"/>
    <mergeCell ref="C5:M5"/>
    <mergeCell ref="C6:M6"/>
    <mergeCell ref="C18:M18"/>
    <mergeCell ref="C12:M12"/>
    <mergeCell ref="C13:M13"/>
    <mergeCell ref="C14:M14"/>
    <mergeCell ref="C15:M15"/>
    <mergeCell ref="C17:M17"/>
    <mergeCell ref="C7:M7"/>
    <mergeCell ref="C8:M8"/>
    <mergeCell ref="C9:M9"/>
    <mergeCell ref="C10:M10"/>
    <mergeCell ref="C11:M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Exec Summary</vt:lpstr>
      <vt:lpstr>Demand Worksheet</vt:lpstr>
      <vt:lpstr>Econ Census Data</vt:lpstr>
      <vt:lpstr>Definitions</vt:lpstr>
      <vt:lpstr>'Demand Worksheet'!Print_Area</vt:lpstr>
      <vt:lpstr>'Exec Summary'!Print_Area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Dad</dc:creator>
  <cp:keywords/>
  <dc:description/>
  <cp:lastModifiedBy>Brandon Hofstedt</cp:lastModifiedBy>
  <cp:revision/>
  <cp:lastPrinted>2016-06-20T14:26:01Z</cp:lastPrinted>
  <dcterms:created xsi:type="dcterms:W3CDTF">2015-11-22T01:37:15Z</dcterms:created>
  <dcterms:modified xsi:type="dcterms:W3CDTF">2021-08-04T21:09:21Z</dcterms:modified>
  <cp:category/>
  <cp:contentStatus/>
</cp:coreProperties>
</file>